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075"/>
  </bookViews>
  <sheets>
    <sheet name="01.03. (на сайт)" sheetId="1" r:id="rId1"/>
  </sheets>
  <definedNames>
    <definedName name="Z_6ACF3938_4F94_4C45_B738_BB373F9D00A7_.wvu.PrintArea" localSheetId="0" hidden="1">'01.03. (на сайт)'!$A$1:$T$66</definedName>
    <definedName name="Z_6ACF3938_4F94_4C45_B738_BB373F9D00A7_.wvu.PrintTitles" localSheetId="0" hidden="1">'01.03. (на сайт)'!$3:$5</definedName>
    <definedName name="Z_6ACF3938_4F94_4C45_B738_BB373F9D00A7_.wvu.Rows" localSheetId="0" hidden="1">'01.03. (на сайт)'!$8:$8,'01.03. (на сайт)'!$10:$10,'01.03. (на сайт)'!$12:$12,'01.03. (на сайт)'!$14:$14,'01.03. (на сайт)'!#REF!,'01.03. (на сайт)'!#REF!,'01.03. (на сайт)'!#REF!,'01.03. (на сайт)'!#REF!,'01.03. (на сайт)'!$16:$16,'01.03. (на сайт)'!#REF!</definedName>
    <definedName name="Z_B1A686FD_B416_40FE_84A4_8CA55E7A485E_.wvu.PrintArea" localSheetId="0" hidden="1">'01.03. (на сайт)'!$A$1:$T$66</definedName>
    <definedName name="Z_B1A686FD_B416_40FE_84A4_8CA55E7A485E_.wvu.PrintTitles" localSheetId="0" hidden="1">'01.03. (на сайт)'!$3:$5</definedName>
    <definedName name="Z_B1A686FD_B416_40FE_84A4_8CA55E7A485E_.wvu.Rows" localSheetId="0" hidden="1">'01.03. (на сайт)'!$8:$8,'01.03. (на сайт)'!$10:$10,'01.03. (на сайт)'!$12:$12,'01.03. (на сайт)'!$14:$14,'01.03. (на сайт)'!#REF!,'01.03. (на сайт)'!#REF!,'01.03. (на сайт)'!#REF!,'01.03. (на сайт)'!#REF!,'01.03. (на сайт)'!$16:$16,'01.03. (на сайт)'!#REF!</definedName>
    <definedName name="_xlnm.Print_Titles" localSheetId="0">'01.03. (на сайт)'!$3:$5</definedName>
    <definedName name="_xlnm.Print_Area" localSheetId="0">'01.03. (на сайт)'!$A$1:$T$81</definedName>
  </definedNames>
  <calcPr calcId="145621"/>
</workbook>
</file>

<file path=xl/calcChain.xml><?xml version="1.0" encoding="utf-8"?>
<calcChain xmlns="http://schemas.openxmlformats.org/spreadsheetml/2006/main">
  <c r="P80" i="1" l="1"/>
  <c r="L80" i="1"/>
  <c r="J80" i="1"/>
  <c r="Q79" i="1"/>
  <c r="Q80" i="1" s="1"/>
  <c r="P79" i="1"/>
  <c r="M79" i="1"/>
  <c r="M80" i="1" s="1"/>
  <c r="L79" i="1"/>
  <c r="K79" i="1"/>
  <c r="K80" i="1" s="1"/>
  <c r="J79" i="1"/>
  <c r="M77" i="1"/>
  <c r="I77" i="1"/>
  <c r="S77" i="1" s="1"/>
  <c r="I76" i="1"/>
  <c r="S76" i="1" s="1"/>
  <c r="M75" i="1"/>
  <c r="I75" i="1"/>
  <c r="S75" i="1" s="1"/>
  <c r="P74" i="1"/>
  <c r="P81" i="1" s="1"/>
  <c r="L74" i="1"/>
  <c r="Q73" i="1"/>
  <c r="L73" i="1"/>
  <c r="K73" i="1"/>
  <c r="J73" i="1"/>
  <c r="J74" i="1" s="1"/>
  <c r="I72" i="1"/>
  <c r="R72" i="1" s="1"/>
  <c r="R73" i="1" s="1"/>
  <c r="Q71" i="1"/>
  <c r="L71" i="1"/>
  <c r="K71" i="1"/>
  <c r="J71" i="1"/>
  <c r="R70" i="1"/>
  <c r="M70" i="1"/>
  <c r="I70" i="1"/>
  <c r="S70" i="1" s="1"/>
  <c r="I69" i="1"/>
  <c r="M69" i="1" s="1"/>
  <c r="R68" i="1"/>
  <c r="M68" i="1"/>
  <c r="O68" i="1" s="1"/>
  <c r="I68" i="1"/>
  <c r="S68" i="1" s="1"/>
  <c r="I67" i="1"/>
  <c r="R67" i="1" s="1"/>
  <c r="Q66" i="1"/>
  <c r="Q74" i="1" s="1"/>
  <c r="L66" i="1"/>
  <c r="K66" i="1"/>
  <c r="K74" i="1" s="1"/>
  <c r="J66" i="1"/>
  <c r="I66" i="1"/>
  <c r="N62" i="1"/>
  <c r="M62" i="1"/>
  <c r="I62" i="1"/>
  <c r="O62" i="1" s="1"/>
  <c r="S61" i="1"/>
  <c r="S60" i="1"/>
  <c r="M60" i="1"/>
  <c r="S59" i="1"/>
  <c r="M59" i="1"/>
  <c r="S58" i="1"/>
  <c r="M58" i="1"/>
  <c r="I58" i="1"/>
  <c r="R58" i="1" s="1"/>
  <c r="L56" i="1"/>
  <c r="K56" i="1"/>
  <c r="J56" i="1"/>
  <c r="M55" i="1"/>
  <c r="I54" i="1"/>
  <c r="S53" i="1"/>
  <c r="R53" i="1"/>
  <c r="Q53" i="1"/>
  <c r="Q52" i="1"/>
  <c r="Q56" i="1" s="1"/>
  <c r="M52" i="1"/>
  <c r="I52" i="1"/>
  <c r="L51" i="1"/>
  <c r="K51" i="1"/>
  <c r="K57" i="1" s="1"/>
  <c r="J51" i="1"/>
  <c r="I51" i="1"/>
  <c r="S50" i="1"/>
  <c r="R50" i="1"/>
  <c r="S49" i="1"/>
  <c r="R49" i="1"/>
  <c r="S48" i="1"/>
  <c r="R48" i="1"/>
  <c r="R47" i="1"/>
  <c r="Q47" i="1"/>
  <c r="M47" i="1"/>
  <c r="S47" i="1" s="1"/>
  <c r="R46" i="1"/>
  <c r="R51" i="1" s="1"/>
  <c r="Q46" i="1"/>
  <c r="Q51" i="1" s="1"/>
  <c r="Q57" i="1" s="1"/>
  <c r="Q81" i="1" s="1"/>
  <c r="M46" i="1"/>
  <c r="I46" i="1"/>
  <c r="S46" i="1" s="1"/>
  <c r="M45" i="1"/>
  <c r="L45" i="1"/>
  <c r="L57" i="1" s="1"/>
  <c r="K45" i="1"/>
  <c r="J45" i="1"/>
  <c r="Q44" i="1"/>
  <c r="R44" i="1" s="1"/>
  <c r="M44" i="1"/>
  <c r="S43" i="1"/>
  <c r="R43" i="1"/>
  <c r="S42" i="1"/>
  <c r="M41" i="1"/>
  <c r="I41" i="1"/>
  <c r="R41" i="1" s="1"/>
  <c r="Q40" i="1"/>
  <c r="I40" i="1"/>
  <c r="R40" i="1" s="1"/>
  <c r="R39" i="1"/>
  <c r="Q39" i="1"/>
  <c r="S39" i="1" s="1"/>
  <c r="S38" i="1"/>
  <c r="R37" i="1"/>
  <c r="Q37" i="1"/>
  <c r="S37" i="1" s="1"/>
  <c r="S36" i="1"/>
  <c r="S35" i="1"/>
  <c r="R35" i="1"/>
  <c r="S34" i="1"/>
  <c r="S33" i="1"/>
  <c r="R33" i="1"/>
  <c r="S32" i="1"/>
  <c r="S31" i="1"/>
  <c r="R31" i="1"/>
  <c r="S30" i="1"/>
  <c r="S29" i="1"/>
  <c r="R29" i="1"/>
  <c r="S28" i="1"/>
  <c r="S27" i="1"/>
  <c r="R27" i="1"/>
  <c r="S26" i="1"/>
  <c r="R26" i="1"/>
  <c r="S25" i="1"/>
  <c r="S24" i="1"/>
  <c r="R24" i="1"/>
  <c r="S23" i="1"/>
  <c r="R23" i="1"/>
  <c r="S22" i="1"/>
  <c r="M22" i="1"/>
  <c r="O22" i="1" s="1"/>
  <c r="I22" i="1"/>
  <c r="R22" i="1" s="1"/>
  <c r="S21" i="1"/>
  <c r="Q21" i="1"/>
  <c r="Q45" i="1" s="1"/>
  <c r="O21" i="1"/>
  <c r="N21" i="1"/>
  <c r="I21" i="1"/>
  <c r="I45" i="1" s="1"/>
  <c r="Q20" i="1"/>
  <c r="S20" i="1" s="1"/>
  <c r="L20" i="1"/>
  <c r="K20" i="1"/>
  <c r="J20" i="1"/>
  <c r="I20" i="1"/>
  <c r="S19" i="1"/>
  <c r="R19" i="1"/>
  <c r="Q18" i="1"/>
  <c r="N18" i="1"/>
  <c r="M18" i="1"/>
  <c r="I18" i="1"/>
  <c r="S17" i="1"/>
  <c r="R17" i="1"/>
  <c r="S16" i="1"/>
  <c r="R16" i="1"/>
  <c r="M16" i="1"/>
  <c r="S15" i="1"/>
  <c r="R15" i="1"/>
  <c r="S14" i="1"/>
  <c r="R14" i="1"/>
  <c r="S13" i="1"/>
  <c r="M13" i="1"/>
  <c r="R13" i="1" s="1"/>
  <c r="S12" i="1"/>
  <c r="R12" i="1"/>
  <c r="S11" i="1"/>
  <c r="R11" i="1"/>
  <c r="S10" i="1"/>
  <c r="R10" i="1"/>
  <c r="S9" i="1"/>
  <c r="R9" i="1"/>
  <c r="M9" i="1"/>
  <c r="S8" i="1"/>
  <c r="R8" i="1"/>
  <c r="M7" i="1"/>
  <c r="R7" i="1" s="1"/>
  <c r="S6" i="1"/>
  <c r="R6" i="1"/>
  <c r="Q6" i="1"/>
  <c r="I6" i="1"/>
  <c r="T5" i="1"/>
  <c r="K5" i="1"/>
  <c r="L5" i="1" s="1"/>
  <c r="J5" i="1"/>
  <c r="L81" i="1" l="1"/>
  <c r="S45" i="1"/>
  <c r="R18" i="1"/>
  <c r="R20" i="1" s="1"/>
  <c r="O18" i="1"/>
  <c r="S18" i="1"/>
  <c r="N41" i="1"/>
  <c r="J57" i="1"/>
  <c r="N45" i="1"/>
  <c r="M51" i="1"/>
  <c r="S7" i="1"/>
  <c r="O46" i="1"/>
  <c r="O51" i="1" s="1"/>
  <c r="S51" i="1"/>
  <c r="S40" i="1"/>
  <c r="N40" i="1"/>
  <c r="O41" i="1"/>
  <c r="S41" i="1"/>
  <c r="R52" i="1"/>
  <c r="O52" i="1"/>
  <c r="S52" i="1"/>
  <c r="N52" i="1"/>
  <c r="R55" i="1"/>
  <c r="M54" i="1"/>
  <c r="S55" i="1"/>
  <c r="R71" i="1"/>
  <c r="M6" i="1"/>
  <c r="O40" i="1"/>
  <c r="O45" i="1" s="1"/>
  <c r="S44" i="1"/>
  <c r="K81" i="1"/>
  <c r="N58" i="1"/>
  <c r="M66" i="1"/>
  <c r="O58" i="1"/>
  <c r="O66" i="1" s="1"/>
  <c r="R54" i="1"/>
  <c r="R62" i="1"/>
  <c r="R66" i="1" s="1"/>
  <c r="R74" i="1" s="1"/>
  <c r="S67" i="1"/>
  <c r="O69" i="1"/>
  <c r="I71" i="1"/>
  <c r="S72" i="1"/>
  <c r="N75" i="1"/>
  <c r="N77" i="1"/>
  <c r="I79" i="1"/>
  <c r="R21" i="1"/>
  <c r="R45" i="1" s="1"/>
  <c r="N22" i="1"/>
  <c r="N46" i="1"/>
  <c r="S54" i="1"/>
  <c r="I56" i="1"/>
  <c r="S62" i="1"/>
  <c r="M67" i="1"/>
  <c r="R69" i="1"/>
  <c r="O70" i="1"/>
  <c r="I73" i="1"/>
  <c r="O75" i="1"/>
  <c r="O79" i="1" s="1"/>
  <c r="O80" i="1" s="1"/>
  <c r="O77" i="1"/>
  <c r="S69" i="1"/>
  <c r="R75" i="1"/>
  <c r="R77" i="1"/>
  <c r="N66" i="1"/>
  <c r="S66" i="1"/>
  <c r="S56" i="1" l="1"/>
  <c r="I57" i="1"/>
  <c r="I80" i="1"/>
  <c r="S80" i="1" s="1"/>
  <c r="S79" i="1"/>
  <c r="S71" i="1"/>
  <c r="R56" i="1"/>
  <c r="R57" i="1" s="1"/>
  <c r="R81" i="1" s="1"/>
  <c r="I74" i="1"/>
  <c r="S74" i="1" s="1"/>
  <c r="O67" i="1"/>
  <c r="O71" i="1" s="1"/>
  <c r="O74" i="1" s="1"/>
  <c r="M71" i="1"/>
  <c r="M73" i="1" s="1"/>
  <c r="O73" i="1"/>
  <c r="M20" i="1"/>
  <c r="N20" i="1" s="1"/>
  <c r="N6" i="1"/>
  <c r="O6" i="1"/>
  <c r="O20" i="1" s="1"/>
  <c r="O57" i="1" s="1"/>
  <c r="N51" i="1"/>
  <c r="R79" i="1"/>
  <c r="R80" i="1" s="1"/>
  <c r="S73" i="1"/>
  <c r="N73" i="1"/>
  <c r="N79" i="1"/>
  <c r="N80" i="1" s="1"/>
  <c r="M56" i="1"/>
  <c r="N54" i="1"/>
  <c r="O54" i="1"/>
  <c r="O56" i="1" s="1"/>
  <c r="J81" i="1"/>
  <c r="O81" i="1" l="1"/>
  <c r="I81" i="1"/>
  <c r="S57" i="1"/>
  <c r="N56" i="1"/>
  <c r="M74" i="1"/>
  <c r="N71" i="1"/>
  <c r="N74" i="1" s="1"/>
  <c r="M57" i="1"/>
  <c r="M81" i="1" l="1"/>
  <c r="S81" i="1"/>
  <c r="N57" i="1"/>
  <c r="N81" i="1" s="1"/>
</calcChain>
</file>

<file path=xl/sharedStrings.xml><?xml version="1.0" encoding="utf-8"?>
<sst xmlns="http://schemas.openxmlformats.org/spreadsheetml/2006/main" count="485" uniqueCount="134">
  <si>
    <t>Информация по исполнению бюджета МО ГО «Сыктывкар» в рамках национальных (региональных) проектов в 2026 году
на 01.03.2026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</si>
  <si>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</si>
  <si>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</si>
  <si>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</si>
  <si>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</si>
  <si>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</si>
  <si>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</si>
  <si>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</si>
  <si>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</si>
  <si>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</si>
  <si>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</si>
  <si>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</si>
  <si>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</si>
  <si>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Плановая дата закупки</t>
  </si>
  <si>
    <t>Факт (Касса)</t>
  </si>
  <si>
    <t xml:space="preserve">Остаток </t>
  </si>
  <si>
    <t>% исп.</t>
  </si>
  <si>
    <t>Примечание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</si>
  <si>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</si>
  <si>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</si>
  <si>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</si>
  <si>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</si>
  <si>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>Федеральный бюджет (Фонд развития территорий)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</si>
  <si>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</si>
  <si>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</si>
  <si>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</si>
  <si>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</si>
  <si>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</si>
  <si>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</si>
  <si>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 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</si>
  <si>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</si>
  <si>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</si>
  <si>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</si>
  <si>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Министерство строительства и жилищно-коммунального хозяйства РК</t>
  </si>
  <si>
    <t>УДИТиС АМО ГО "Сыктывкар"</t>
  </si>
  <si>
    <t>х</t>
  </si>
  <si>
    <t>1) ул. Тентюковская (ул. Петрозаводская до ул. Ветеранов)</t>
  </si>
  <si>
    <t>контракт заключен</t>
  </si>
  <si>
    <t>Показатель - 1,45 км
Общая сумма контракта - 150,7 млн. руб.
Подрядчик - ООО "ДорИнвест"
Работы начаты в 2025 г.,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остановок.
В 2025 году произведено фрезерование а/б покрытия проезжей части, демонтаж бордюрного камня, устройство нижнего слоя а/б покрытия проезжей части, установка бордюрного камня (14 %)</t>
  </si>
  <si>
    <t>Конт. № ЭА/2025-107  от 29.07.2025 м/ду МКП "ДХ" и  ООО "ДорИнвест"</t>
  </si>
  <si>
    <t>2) автомобильная дорога "Подъезд к с/т м. Дырнос"</t>
  </si>
  <si>
    <t>Показатель - 5,0 км
Общая сумма контракта - 396,5 млн. руб., в т.ч. 
2026 г. - 127,4 млн. руб., 
2027 г. - 269,1 млн. руб.
Подрядчик - АО "Коми дорожная компания"
СМР - до 30.09.2027
Запланировано усиление дорожных одежд, устройство покрытия, устройство новых тротуаров, обустройство остановок, переустройство водопропускных труб
- этап 1 (2026 г.) на участке протяженностью 2,06 км;
- этап 2 (2027 г.) на участке протяженностью 3,0 км (в том числе линия наружного освещения)</t>
  </si>
  <si>
    <t>Конт. № ЭА/2025-185  от 29.12.2025 м/ду МКП "ДХ" и  АО "КДК"</t>
  </si>
  <si>
    <t>3) пр. Геологов</t>
  </si>
  <si>
    <t>март</t>
  </si>
  <si>
    <t>Показатель - 1,647 км
Планируемая стоимость работ - от 100 до 120 млн. руб.
Запланировано усиление дорожных одежд, устройство покрытия, устройство новых тротуаров, обустройство остановок</t>
  </si>
  <si>
    <t>Конт № ЭА/2024-124  от 09.12.2024 м/ду МКП "ДХ" и ООО "Стройкомплект"</t>
  </si>
  <si>
    <t>4) ул. Интернациональная (от ул. Орджоникидзе до ул. Бабушкина)</t>
  </si>
  <si>
    <t>Показатель - 0,315 км
Сумма контракта - 57,8 млн. руб.
Подрядчик - ООО "ДорИнвест"
СМР - до 30.09.2025
Запланирован ремонт покрытия, замена бордюрного камня, переустройство тротуаров, обустройство остановок</t>
  </si>
  <si>
    <t>Конт № ЭА/2025-189  от 20.01.2026 м/ду МКП "ДХ" и ООО "ДорИнвест"</t>
  </si>
  <si>
    <t>5) Автомобильная дорога "Мкр Орбита - мкр. Тентюково"</t>
  </si>
  <si>
    <t>Показатель - 0,785 км
Общая сумма контракта - 139,0 млн. руб., в т.ч.
2025 г. - 61,7 млн. руб.,
2026 г. - 77,3 млн. руб.
Подрядчик - ООО "ДорИнвест"
Выполнение в 2025 г. - 21 % (оплачено 61,7 млн. руб.), работы приостановлены до весны;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</t>
  </si>
  <si>
    <t>К № ЭА/2025-108 от 29.07.2025 м/ду МКП "Дорожное хозяйство" и ООО "ДорИнвест"</t>
  </si>
  <si>
    <t>АЭР МО ГО "Сыктывкар"</t>
  </si>
  <si>
    <t>Конт. № ЭА/2025-108 от 29.07.2025 м/ду МКП "Дорожное хозяйство"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</si>
  <si>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</si>
  <si>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</si>
  <si>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</si>
  <si>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</si>
  <si>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</si>
  <si>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</si>
  <si>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</si>
  <si>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ул. Пушкина, д. 6</t>
  </si>
  <si>
    <t>до 01.04.</t>
  </si>
  <si>
    <t>Проведены инженерные изыскания.
Разработаны и согласованы с заинтересованными представителями дизайн-проекты благоустройства. На дворовых территориях проведена геодезическая съемка, составлены дефектные ведомости и сметы на ремонт дворов. Сметы направлены на проверку.</t>
  </si>
  <si>
    <t>2) двор по ул. Куратова, д. 79</t>
  </si>
  <si>
    <t>3) двор по Октябрьскому пр., д. 146</t>
  </si>
  <si>
    <t>4) двор по ул. Тентюковская, д. 123</t>
  </si>
  <si>
    <t>5) двор по ул. Ветеранов, д. 8</t>
  </si>
  <si>
    <t>6) двор по ул. Кутузова, д. 17</t>
  </si>
  <si>
    <t>7) Парковая зона в мкр. Сосновая поляна на территории п.г.т. Краснозатонский</t>
  </si>
  <si>
    <t xml:space="preserve">Проведены инженерные изыскания.
Проведена геодезическая съемка; составлены дефектная ведомость и смета на ремонт парквой зоны. </t>
  </si>
  <si>
    <t>8) Военно-патриотический парк культуры и отдыха "Пера" п.г.т. Верхняя Максаковка, ул. Красноборская, 56</t>
  </si>
  <si>
    <t>из них безвозмездные перечисления УК</t>
  </si>
  <si>
    <t>9) двор по Школьному пер., 8</t>
  </si>
  <si>
    <t>09.02.</t>
  </si>
  <si>
    <t>МК № ЭА09-03/2025 от 24.03.2025 м/ду АЭР и ООО "Стройкомплект"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</si>
  <si>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</si>
  <si>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</si>
  <si>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</si>
  <si>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</si>
  <si>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</si>
  <si>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</si>
  <si>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февр.</t>
  </si>
  <si>
    <t xml:space="preserve">Показатель - строительство 14,15 км трубопроводов, водоотведение - 3 500 куб.м/сут.
Общая сумма заключенных контрактов в рамках НП  - 314,2 млн. руб., в т.ч. 
2025 г. - 26,6 млн. руб.,
2026 г. - 104,0 млн. руб.,
2027 г. - 183,6 млн. руб.
Подрядчик СМР - ООО "Шнагундай"
Работы начаты в 2025 г., окончание СМР - до 01.02.2027
Также заключены контракты на технологическое присоединение к сетям водоотведения, электроснабжения, на проведение авторского надзора.
Организован строительный контроль (за счет местного бюджета).
В 2026 г. планируется заключение еще одного договора на подключение к сетям электроснабжения (второй источник) - подана заявка в ПАО "Россети Северо-Запада".
    Выполнены работы: геодезическая разбивочная основа трассы, разработаны 2 котлована для буровых работ, выставлены ограждения, разработаны 4 шурфа для поиска инженерных сетей, подготовлены площадки для хранения строительных материалов.
   Осуществляется завоз и складирование труб, сварка плетей труб и пилотному бурению. 
</t>
  </si>
  <si>
    <t>МК № 7-25/СП от 22.08.2025 м/у УКС и ООО "Шнагундай"</t>
  </si>
  <si>
    <t>Дог № ПО_13075/ИП от 09.10.2025 м/у УКС и ОАО "Сыктывкарский Водоканал"</t>
  </si>
  <si>
    <t>МК № 16-25/А от 03.12.2025 м/у УКС и  ООО "Северный поток"</t>
  </si>
  <si>
    <t>Федеральный проект "Жилье"
(Региональный проект "Жилье (Республика Коми)")</t>
  </si>
  <si>
    <t>Переселение граждан из аварийного жилищного фонда</t>
  </si>
  <si>
    <t>Обеспечение мероприятий по реализации I этапа программы переселения граждан из аварийного жилищного фонда на период 2025 - 2030 гг.</t>
  </si>
  <si>
    <t>№ 1 от 12.12.2025</t>
  </si>
  <si>
    <t>КЖП АМО ГО "Сыктывкар"</t>
  </si>
  <si>
    <t>Изъятие жилых помещений</t>
  </si>
  <si>
    <t>заключено 2 соглашения</t>
  </si>
  <si>
    <t>Показатель - расселение 357 граждан (193 семьи) из 47 МКД (площадь 6 961,2 кв.м).
Общий объем финансирования за счет фонда развития территорий, республиканского и местного бюджетов - 659,7 млн. руб. (планируется доведение межбюджетных трансфертов + увеличение софинансирования за счет местного бюджета)
Реализация путем изъятия  помещений у собственников 
Внесено в АИС ППК «ФРТ» 160 записей на общую сумму 511,9 млн. руб.
Минстрой РК планирует направить заявку в Фонд развития территорий на перечисление средств под заявленные объемы</t>
  </si>
  <si>
    <t>ДФ АМО ГО "Сыктывкар"</t>
  </si>
  <si>
    <t>Изъятие жилых помещений за счет средств казны</t>
  </si>
  <si>
    <t>приняты денежные обязательства</t>
  </si>
  <si>
    <t>ВСЕГО национальный проект "Инфраструктура для жизни"</t>
  </si>
  <si>
    <t>Федеральный проект 
"Все лучшее детям"
 (региональный проект 
"Все лучшее детям")</t>
  </si>
  <si>
    <t>Муниципальная программа "Развитие образования"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</si>
  <si>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</si>
  <si>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</si>
  <si>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</si>
  <si>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</si>
  <si>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УО АМО ГО "Сыктывкар"</t>
  </si>
  <si>
    <t>1) МАОУ "Лицей народной дипломатии"  г. Сыктывкара</t>
  </si>
  <si>
    <t xml:space="preserve">Планируются работы по капитальному ремонту зданий общеобразовательных организаций.
По МАОУ «Технический лицей» (ул. Южная, 15) по итогам конкурсных процедур определен победитель ООО «НЕЛЬСОН-СТРОЙ» (г. Москва), подписан договор, работы начаты 08.12.2025, срок завершения 31.10.2026.
По МАОУ «Лицей народной дипломатии» (ул. Карла Маркса, 202) по итогам конкурсных процедур определен победитель ООО «НЕЛЬСОН-СТРОЙ+» (г. Сыктывкар), договор заключен 15.12.2025, срок завершения 10.09.2026.
Перед проведением капитального ремонта в отношении здания СОШ № 4 по ул. Оплеснина, д.34, проведено техническое обследование конструкций и элементов здания (инструментальное, визуальное) для определения его технического состояния, возможности и условий дальнейшей безопасной эксплуатации.
По результатам обследования выявлено, что по зданию СОШ № 4 (ул. Оплеснина) необходима доработка проектной документации в связи с имеющимися множественными дефектами несущих конструкций и элементов здания. Виды и объемы работ, выявленные по результатам обследования, которые необходимо выполнить в ходе капитального ремонта в целях дальнейшей безопасной эксплуатации здания, не вошли в перечень работ на капитальный ремонт, проведение которых планировалось в 2026 году. 
По МАОУ "СОШ 4" направлено письмо в Министерство образования и науки Республики Коми с просьбой об исключении данного объекта из программы.
</t>
  </si>
  <si>
    <t>2) МАОУ СОШ №4 (здание по ул. Оплеснина)</t>
  </si>
  <si>
    <t>3) МАОУ "Технический лицей"</t>
  </si>
  <si>
    <t>№ 09-1КАП/2025 от 21.01.2025</t>
  </si>
  <si>
    <t>Федеральный проект 
"Педагоги и наставники" (региональный проект 
"Педагоги и наставники")</t>
  </si>
  <si>
    <t>Реализация отдельных мероприятий регионального проекта "Педагоги и наставники"</t>
  </si>
  <si>
    <t xml:space="preserve">Обеспечение деятельности советников директора по воспитанию </t>
  </si>
  <si>
    <t>контр-ция не требуется</t>
  </si>
  <si>
    <t>Региональный проект не требует контрактации
 (реализуется путем предоставления денежных выплат
 советникам директоров, классным руководителям)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</si>
  <si>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</si>
  <si>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</si>
  <si>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</si>
  <si>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Федеральный проект 
"Россия - страна возможностей" (региональный проект 
"Россия - страна возможностей")</t>
  </si>
  <si>
    <t>Реализация программы комплексного развития молодежной политики в субъектах Российской Федерации "Регион для молодых"</t>
  </si>
  <si>
    <t>ВСЕГО национальный проект "Молодежь и дети"</t>
  </si>
  <si>
    <t>Федеральный проект 
"Семейные ценности и инфраструктура культуры"
 (региональный проект 
"Семейные ценности и инфраструктура культуры")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</si>
  <si>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</si>
  <si>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</si>
  <si>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Модернизация муниципальных музеев и библиотек, находящихся в муниципальной собственности путем проведения капитального ремонта</t>
  </si>
  <si>
    <t>УК АМО ГО "Сыктывкар"</t>
  </si>
  <si>
    <t xml:space="preserve">Планируется  проведение капитального ремонта МБУК "Музей им.Н.М. Дьяконова"   (расположенного по адресу: г. Сыктывкар, Бумажников., д. 5) </t>
  </si>
  <si>
    <t xml:space="preserve">МБУК "Музей им.Н.М. Дьяконова"  </t>
  </si>
  <si>
    <t>Техническое оснащение региональных и муниципальных музеев</t>
  </si>
  <si>
    <t xml:space="preserve">Планируется  приобретение мебели, стеллажей, витрин, оборудования  МБУК "Музей им.Н.М. Дьяконова"   (расположенного по адресу: г. Сыктывкар, Бумажников, д. 5) 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</si>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</sst>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"/>
    <numFmt numFmtId="169" formatCode="#,##0.0000000,"/>
    <numFmt numFmtId="170" formatCode="#,##0.000000"/>
    <numFmt numFmtId="171" formatCode="#,##0.0000000"/>
    <numFmt numFmtId="172" formatCode="#,##0.000,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1" fillId="0" borderId="0"/>
    <xf numFmtId="4" fontId="22" fillId="7" borderId="6">
      <alignment horizontal="right" shrinkToFit="1"/>
    </xf>
    <xf numFmtId="4" fontId="22" fillId="7" borderId="7">
      <alignment horizontal="right" shrinkToFit="1"/>
    </xf>
    <xf numFmtId="4" fontId="22" fillId="7" borderId="6">
      <alignment horizontal="right" shrinkToFit="1"/>
    </xf>
    <xf numFmtId="49" fontId="23" fillId="0" borderId="8">
      <alignment horizontal="center" vertical="top" shrinkToFit="1"/>
    </xf>
    <xf numFmtId="49" fontId="24" fillId="0" borderId="9">
      <alignment horizontal="center" vertical="top" shrinkToFit="1"/>
    </xf>
    <xf numFmtId="0" fontId="24" fillId="0" borderId="9">
      <alignment horizontal="left" vertical="top" wrapText="1"/>
    </xf>
    <xf numFmtId="4" fontId="24" fillId="0" borderId="9">
      <alignment horizontal="right" vertical="top" shrinkToFit="1"/>
    </xf>
    <xf numFmtId="4" fontId="24" fillId="0" borderId="10">
      <alignment horizontal="right" vertical="top" shrinkToFit="1"/>
    </xf>
    <xf numFmtId="4" fontId="24" fillId="0" borderId="9">
      <alignment horizontal="right" vertical="top" shrinkToFit="1"/>
    </xf>
    <xf numFmtId="0" fontId="24" fillId="0" borderId="0">
      <alignment horizontal="right" vertical="top" wrapText="1"/>
    </xf>
    <xf numFmtId="0" fontId="24" fillId="0" borderId="0"/>
    <xf numFmtId="0" fontId="24" fillId="0" borderId="0"/>
    <xf numFmtId="0" fontId="21" fillId="0" borderId="0"/>
    <xf numFmtId="49" fontId="25" fillId="0" borderId="11">
      <alignment horizontal="center" vertical="center" wrapText="1"/>
    </xf>
    <xf numFmtId="4" fontId="25" fillId="7" borderId="12">
      <alignment horizontal="right" shrinkToFit="1"/>
    </xf>
    <xf numFmtId="0" fontId="1" fillId="0" borderId="0"/>
    <xf numFmtId="0" fontId="21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3" applyNumberFormat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165" fontId="3" fillId="0" borderId="0" xfId="2" applyNumberFormat="1" applyFont="1" applyBorder="1" applyAlignment="1">
      <alignment horizontal="center" vertical="top" wrapText="1"/>
    </xf>
    <xf numFmtId="0" fontId="5" fillId="0" borderId="0" xfId="3" applyFont="1" applyAlignment="1">
      <alignment vertical="top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7" fillId="0" borderId="2" xfId="4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3" fontId="8" fillId="0" borderId="2" xfId="3" applyNumberFormat="1" applyFont="1" applyBorder="1" applyAlignment="1">
      <alignment horizontal="center" vertical="top" wrapText="1"/>
    </xf>
    <xf numFmtId="3" fontId="9" fillId="0" borderId="2" xfId="3" applyNumberFormat="1" applyFont="1" applyBorder="1" applyAlignment="1">
      <alignment horizontal="center" vertical="top" wrapText="1"/>
    </xf>
    <xf numFmtId="0" fontId="10" fillId="0" borderId="0" xfId="0" applyFont="1"/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2" borderId="2" xfId="3" applyNumberFormat="1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vertical="top"/>
    </xf>
    <xf numFmtId="43" fontId="12" fillId="0" borderId="0" xfId="1" applyFont="1"/>
    <xf numFmtId="0" fontId="12" fillId="0" borderId="0" xfId="0" applyFont="1"/>
    <xf numFmtId="0" fontId="3" fillId="0" borderId="2" xfId="3" applyFont="1" applyFill="1" applyBorder="1" applyAlignment="1">
      <alignment horizontal="center" vertical="top" wrapText="1"/>
    </xf>
    <xf numFmtId="49" fontId="11" fillId="2" borderId="2" xfId="3" applyNumberFormat="1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14" fillId="2" borderId="2" xfId="3" applyNumberFormat="1" applyFont="1" applyFill="1" applyBorder="1" applyAlignment="1">
      <alignment horizontal="right" vertical="center" wrapText="1"/>
    </xf>
    <xf numFmtId="4" fontId="14" fillId="0" borderId="2" xfId="3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2" xfId="3" applyNumberFormat="1" applyFont="1" applyFill="1" applyBorder="1" applyAlignment="1">
      <alignment horizontal="right" vertical="center" wrapText="1"/>
    </xf>
    <xf numFmtId="165" fontId="14" fillId="0" borderId="2" xfId="2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left" vertical="top"/>
    </xf>
    <xf numFmtId="49" fontId="7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top"/>
    </xf>
    <xf numFmtId="49" fontId="5" fillId="3" borderId="2" xfId="3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" xfId="3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49" fontId="3" fillId="4" borderId="2" xfId="3" applyNumberFormat="1" applyFont="1" applyFill="1" applyBorder="1" applyAlignment="1">
      <alignment horizontal="right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7" fillId="0" borderId="3" xfId="3" applyNumberFormat="1" applyFont="1" applyFill="1" applyBorder="1" applyAlignment="1">
      <alignment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3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2" applyNumberFormat="1" applyFont="1" applyFill="1" applyBorder="1" applyAlignment="1">
      <alignment horizontal="right" vertical="center" wrapText="1"/>
    </xf>
    <xf numFmtId="0" fontId="7" fillId="0" borderId="4" xfId="3" applyNumberFormat="1" applyFont="1" applyFill="1" applyBorder="1" applyAlignment="1">
      <alignment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4" fontId="7" fillId="0" borderId="2" xfId="3" applyNumberFormat="1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left" vertical="center" wrapText="1"/>
    </xf>
    <xf numFmtId="49" fontId="7" fillId="2" borderId="2" xfId="3" applyNumberFormat="1" applyFont="1" applyFill="1" applyBorder="1" applyAlignment="1">
      <alignment horizontal="left" vertical="center" wrapText="1"/>
    </xf>
    <xf numFmtId="49" fontId="11" fillId="2" borderId="2" xfId="3" applyNumberFormat="1" applyFont="1" applyFill="1" applyBorder="1" applyAlignment="1">
      <alignment vertical="center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16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>
      <alignment horizontal="left" vertical="top" wrapText="1"/>
    </xf>
    <xf numFmtId="0" fontId="7" fillId="2" borderId="2" xfId="3" applyNumberFormat="1" applyFont="1" applyFill="1" applyBorder="1" applyAlignment="1">
      <alignment vertical="center" wrapText="1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0" fontId="7" fillId="0" borderId="3" xfId="3" applyNumberFormat="1" applyFont="1" applyFill="1" applyBorder="1" applyAlignment="1">
      <alignment horizontal="left" vertical="center" wrapText="1"/>
    </xf>
    <xf numFmtId="0" fontId="7" fillId="0" borderId="4" xfId="3" applyNumberFormat="1" applyFont="1" applyFill="1" applyBorder="1" applyAlignment="1">
      <alignment horizontal="left" vertical="center" wrapText="1"/>
    </xf>
    <xf numFmtId="0" fontId="7" fillId="0" borderId="5" xfId="3" applyNumberFormat="1" applyFont="1" applyFill="1" applyBorder="1" applyAlignment="1">
      <alignment horizontal="left" vertical="center" wrapText="1"/>
    </xf>
    <xf numFmtId="49" fontId="3" fillId="5" borderId="2" xfId="3" applyNumberFormat="1" applyFont="1" applyFill="1" applyBorder="1" applyAlignment="1" applyProtection="1">
      <alignment horizontal="left" vertical="top" wrapText="1"/>
    </xf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>
      <alignment horizontal="center" vertical="center" wrapText="1"/>
    </xf>
    <xf numFmtId="43" fontId="15" fillId="5" borderId="2" xfId="1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center"/>
    </xf>
    <xf numFmtId="11" fontId="3" fillId="2" borderId="2" xfId="3" applyNumberFormat="1" applyFont="1" applyFill="1" applyBorder="1" applyAlignment="1">
      <alignment horizontal="center" vertical="top" wrapText="1"/>
    </xf>
    <xf numFmtId="43" fontId="15" fillId="4" borderId="2" xfId="1" applyFont="1" applyFill="1" applyBorder="1" applyAlignment="1">
      <alignment vertical="top"/>
    </xf>
    <xf numFmtId="164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11" fillId="0" borderId="2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0" fontId="7" fillId="0" borderId="3" xfId="5" applyNumberFormat="1" applyFont="1" applyFill="1" applyBorder="1" applyAlignment="1">
      <alignment horizontal="left" vertical="center" wrapText="1"/>
    </xf>
    <xf numFmtId="0" fontId="7" fillId="0" borderId="4" xfId="5" applyNumberFormat="1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>
      <alignment horizontal="left" vertical="center" wrapText="1"/>
    </xf>
    <xf numFmtId="11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center" vertical="top" wrapText="1"/>
    </xf>
    <xf numFmtId="43" fontId="7" fillId="0" borderId="3" xfId="1" applyFont="1" applyFill="1" applyBorder="1" applyAlignment="1">
      <alignment horizontal="center" vertical="top" wrapText="1"/>
    </xf>
    <xf numFmtId="0" fontId="4" fillId="0" borderId="0" xfId="0" applyFont="1" applyFill="1"/>
    <xf numFmtId="0" fontId="19" fillId="0" borderId="2" xfId="0" applyFont="1" applyFill="1" applyBorder="1"/>
    <xf numFmtId="0" fontId="3" fillId="0" borderId="2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43" fontId="7" fillId="0" borderId="5" xfId="1" applyFont="1" applyFill="1" applyBorder="1" applyAlignment="1">
      <alignment horizontal="center" vertical="top" wrapText="1"/>
    </xf>
    <xf numFmtId="43" fontId="15" fillId="4" borderId="3" xfId="1" applyFont="1" applyFill="1" applyBorder="1" applyAlignment="1">
      <alignment vertical="top"/>
    </xf>
    <xf numFmtId="0" fontId="5" fillId="0" borderId="2" xfId="3" applyFont="1" applyFill="1" applyBorder="1" applyAlignment="1">
      <alignment horizontal="center" vertical="top" wrapText="1"/>
    </xf>
    <xf numFmtId="0" fontId="3" fillId="0" borderId="2" xfId="3" applyNumberFormat="1" applyFont="1" applyFill="1" applyBorder="1" applyAlignment="1">
      <alignment horizontal="center" vertical="top" wrapText="1"/>
    </xf>
    <xf numFmtId="49" fontId="3" fillId="0" borderId="2" xfId="3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2" applyNumberFormat="1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vertical="top"/>
    </xf>
    <xf numFmtId="11" fontId="3" fillId="0" borderId="2" xfId="3" applyNumberFormat="1" applyFont="1" applyFill="1" applyBorder="1" applyAlignment="1">
      <alignment horizontal="center" vertical="top" wrapText="1"/>
    </xf>
    <xf numFmtId="0" fontId="7" fillId="0" borderId="3" xfId="1" applyNumberFormat="1" applyFont="1" applyFill="1" applyBorder="1" applyAlignment="1">
      <alignment horizontal="left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2" xfId="3" applyNumberFormat="1" applyFont="1" applyFill="1" applyBorder="1" applyAlignment="1">
      <alignment horizontal="center" vertical="center" wrapText="1"/>
    </xf>
    <xf numFmtId="164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65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0" fontId="4" fillId="0" borderId="0" xfId="2" applyNumberFormat="1" applyFont="1"/>
    <xf numFmtId="4" fontId="10" fillId="0" borderId="0" xfId="0" applyNumberFormat="1" applyFont="1"/>
    <xf numFmtId="168" fontId="10" fillId="0" borderId="0" xfId="0" applyNumberFormat="1" applyFont="1"/>
    <xf numFmtId="171" fontId="4" fillId="0" borderId="0" xfId="0" applyNumberFormat="1" applyFont="1"/>
    <xf numFmtId="172" fontId="4" fillId="0" borderId="0" xfId="0" applyNumberFormat="1" applyFont="1"/>
  </cellXfs>
  <cellStyles count="26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Обычный 4" xfId="24"/>
    <cellStyle name="Процентный" xfId="2" builtinId="5"/>
    <cellStyle name="Процентный 2" xfId="25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tabSelected="1" view="pageBreakPreview" zoomScale="55" zoomScaleNormal="100" zoomScaleSheetLayoutView="55" workbookViewId="0">
      <pane xSplit="4" ySplit="5" topLeftCell="E62" activePane="bottomRight" state="frozen"/>
      <selection pane="topRight" activeCell="E1" sqref="E1"/>
      <selection pane="bottomLeft" activeCell="A6" sqref="A6"/>
      <selection pane="bottomRight" activeCell="H89" sqref="H89"/>
    </sheetView>
  </sheetViews>
  <sheetFormatPr defaultRowHeight="18.75" outlineLevelRow="2" outlineLevelCol="1" x14ac:dyDescent="0.3"/>
  <cols>
    <col min="1" max="1" width="4.140625" style="2" bestFit="1" customWidth="1"/>
    <col min="2" max="2" width="38.42578125" style="2" customWidth="1"/>
    <col min="3" max="3" width="19.7109375" style="2" customWidth="1" outlineLevel="1"/>
    <col min="4" max="4" width="19.140625" style="2" customWidth="1" outlineLevel="1"/>
    <col min="5" max="5" width="38.140625" style="2" customWidth="1"/>
    <col min="6" max="6" width="29.42578125" style="2" hidden="1" customWidth="1" outlineLevel="1"/>
    <col min="7" max="7" width="0.140625" style="2" customWidth="1" outlineLevel="1"/>
    <col min="8" max="8" width="25.42578125" style="2" customWidth="1"/>
    <col min="9" max="9" width="20.28515625" style="2" bestFit="1" customWidth="1"/>
    <col min="10" max="10" width="14.85546875" style="2" customWidth="1" outlineLevel="1"/>
    <col min="11" max="11" width="17.42578125" style="2" customWidth="1" outlineLevel="1"/>
    <col min="12" max="12" width="17.85546875" style="2" customWidth="1" outlineLevel="1"/>
    <col min="13" max="13" width="21.85546875" style="133" hidden="1" customWidth="1"/>
    <col min="14" max="14" width="11" style="134" hidden="1" customWidth="1"/>
    <col min="15" max="15" width="20.85546875" style="2" hidden="1" customWidth="1"/>
    <col min="16" max="16" width="15.140625" style="2" hidden="1" customWidth="1"/>
    <col min="17" max="17" width="19.7109375" style="2" customWidth="1"/>
    <col min="18" max="18" width="20.140625" style="133" customWidth="1" outlineLevel="1"/>
    <col min="19" max="19" width="11.42578125" style="134" customWidth="1"/>
    <col min="20" max="20" width="69.28515625" style="2" hidden="1" customWidth="1"/>
    <col min="21" max="16384" width="9.140625" style="2"/>
  </cols>
  <sheetData>
    <row r="1" spans="1:21" ht="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x14ac:dyDescent="0.3">
      <c r="A2" s="3"/>
      <c r="B2" s="4"/>
      <c r="C2" s="4"/>
      <c r="D2" s="3"/>
      <c r="E2" s="3"/>
      <c r="F2" s="4"/>
      <c r="G2" s="4"/>
      <c r="H2" s="4"/>
      <c r="I2" s="3"/>
      <c r="J2" s="3"/>
      <c r="K2" s="3"/>
      <c r="L2" s="3"/>
      <c r="M2" s="5"/>
      <c r="N2" s="6"/>
      <c r="O2" s="3"/>
      <c r="P2" s="7"/>
      <c r="Q2" s="3"/>
      <c r="R2" s="5" t="s">
        <v>1</v>
      </c>
      <c r="S2" s="8"/>
      <c r="T2" s="9"/>
    </row>
    <row r="3" spans="1:2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1" t="s">
        <v>8</v>
      </c>
      <c r="I3" s="12" t="s">
        <v>9</v>
      </c>
      <c r="J3" s="12" t="s">
        <v>10</v>
      </c>
      <c r="K3" s="12"/>
      <c r="L3" s="12"/>
      <c r="M3" s="13" t="s">
        <v>11</v>
      </c>
      <c r="N3" s="13"/>
      <c r="O3" s="13" t="s">
        <v>12</v>
      </c>
      <c r="P3" s="13" t="s">
        <v>13</v>
      </c>
      <c r="Q3" s="13" t="s">
        <v>14</v>
      </c>
      <c r="R3" s="14" t="s">
        <v>15</v>
      </c>
      <c r="S3" s="15" t="s">
        <v>16</v>
      </c>
      <c r="T3" s="16" t="s">
        <v>17</v>
      </c>
    </row>
    <row r="4" spans="1:21" ht="79.5" customHeight="1" x14ac:dyDescent="0.3">
      <c r="A4" s="10"/>
      <c r="B4" s="11"/>
      <c r="C4" s="11"/>
      <c r="D4" s="11"/>
      <c r="E4" s="11"/>
      <c r="F4" s="17" t="s">
        <v>18</v>
      </c>
      <c r="G4" s="17" t="s">
        <v>19</v>
      </c>
      <c r="H4" s="11"/>
      <c r="I4" s="12"/>
      <c r="J4" s="18" t="s">
        <v>20</v>
      </c>
      <c r="K4" s="18" t="s">
        <v>21</v>
      </c>
      <c r="L4" s="18" t="s">
        <v>22</v>
      </c>
      <c r="M4" s="19" t="s">
        <v>23</v>
      </c>
      <c r="N4" s="20" t="s">
        <v>24</v>
      </c>
      <c r="O4" s="13"/>
      <c r="P4" s="13"/>
      <c r="Q4" s="13"/>
      <c r="R4" s="14"/>
      <c r="S4" s="15"/>
      <c r="T4" s="16"/>
    </row>
    <row r="5" spans="1:21" s="23" customFormat="1" ht="13.5" customHeight="1" x14ac:dyDescent="0.2">
      <c r="A5" s="21" t="s">
        <v>25</v>
      </c>
      <c r="B5" s="21" t="s">
        <v>26</v>
      </c>
      <c r="C5" s="21" t="s">
        <v>27</v>
      </c>
      <c r="D5" s="21" t="s">
        <v>28</v>
      </c>
      <c r="E5" s="21">
        <v>5</v>
      </c>
      <c r="F5" s="21">
        <v>6</v>
      </c>
      <c r="G5" s="21">
        <v>7</v>
      </c>
      <c r="H5" s="21">
        <v>6</v>
      </c>
      <c r="I5" s="21">
        <v>7</v>
      </c>
      <c r="J5" s="21">
        <f>I5+1</f>
        <v>8</v>
      </c>
      <c r="K5" s="21">
        <f>J5+1</f>
        <v>9</v>
      </c>
      <c r="L5" s="21">
        <f>K5+1</f>
        <v>10</v>
      </c>
      <c r="M5" s="21">
        <v>9</v>
      </c>
      <c r="N5" s="21">
        <v>10</v>
      </c>
      <c r="O5" s="21">
        <v>11</v>
      </c>
      <c r="P5" s="21"/>
      <c r="Q5" s="21">
        <v>11</v>
      </c>
      <c r="R5" s="21">
        <v>12</v>
      </c>
      <c r="S5" s="21">
        <v>13</v>
      </c>
      <c r="T5" s="22">
        <f>S5+1</f>
        <v>14</v>
      </c>
    </row>
    <row r="6" spans="1:21" s="36" customFormat="1" ht="144.75" customHeight="1" x14ac:dyDescent="0.3">
      <c r="A6" s="24">
        <v>1</v>
      </c>
      <c r="B6" s="25" t="s">
        <v>29</v>
      </c>
      <c r="C6" s="26" t="s">
        <v>30</v>
      </c>
      <c r="D6" s="27" t="s">
        <v>31</v>
      </c>
      <c r="E6" s="28" t="s">
        <v>32</v>
      </c>
      <c r="F6" s="29"/>
      <c r="G6" s="26" t="s">
        <v>33</v>
      </c>
      <c r="H6" s="30" t="s">
        <v>34</v>
      </c>
      <c r="I6" s="31">
        <f>SUM(J6:K6)</f>
        <v>433333333.32999998</v>
      </c>
      <c r="J6" s="31">
        <v>43333333.329999998</v>
      </c>
      <c r="K6" s="31">
        <v>390000000</v>
      </c>
      <c r="L6" s="31">
        <v>0</v>
      </c>
      <c r="M6" s="31">
        <f>M7+M9+M11+M13+M16</f>
        <v>413178481.18000001</v>
      </c>
      <c r="N6" s="32">
        <f>IF(I6=0,0,M6/I6)</f>
        <v>0.95348880273041148</v>
      </c>
      <c r="O6" s="31">
        <f>I6-M6</f>
        <v>20154852.149999976</v>
      </c>
      <c r="P6" s="31" t="s">
        <v>35</v>
      </c>
      <c r="Q6" s="31">
        <f>Q7+Q9+Q11+Q13+Q16</f>
        <v>0</v>
      </c>
      <c r="R6" s="31">
        <f>I6-Q6</f>
        <v>433333333.32999998</v>
      </c>
      <c r="S6" s="33">
        <f>IF(I6=0,0,Q6/I6)</f>
        <v>0</v>
      </c>
      <c r="T6" s="34"/>
      <c r="U6" s="35"/>
    </row>
    <row r="7" spans="1:21" ht="168" hidden="1" customHeight="1" outlineLevel="1" x14ac:dyDescent="0.3">
      <c r="A7" s="24"/>
      <c r="B7" s="37"/>
      <c r="C7" s="26"/>
      <c r="D7" s="27"/>
      <c r="E7" s="28"/>
      <c r="F7" s="29"/>
      <c r="G7" s="26"/>
      <c r="H7" s="38" t="s">
        <v>36</v>
      </c>
      <c r="I7" s="39" t="s">
        <v>35</v>
      </c>
      <c r="J7" s="39" t="s">
        <v>35</v>
      </c>
      <c r="K7" s="39" t="s">
        <v>35</v>
      </c>
      <c r="L7" s="39" t="s">
        <v>35</v>
      </c>
      <c r="M7" s="40">
        <f>M8</f>
        <v>150736040</v>
      </c>
      <c r="N7" s="41" t="s">
        <v>35</v>
      </c>
      <c r="O7" s="39" t="s">
        <v>35</v>
      </c>
      <c r="P7" s="39" t="s">
        <v>37</v>
      </c>
      <c r="Q7" s="40">
        <v>0</v>
      </c>
      <c r="R7" s="40">
        <f>M7-Q7</f>
        <v>150736040</v>
      </c>
      <c r="S7" s="42">
        <f t="shared" ref="S7:S15" si="0">IF(M7=0,0,Q7/M7)</f>
        <v>0</v>
      </c>
      <c r="T7" s="43" t="s">
        <v>38</v>
      </c>
    </row>
    <row r="8" spans="1:21" ht="45" hidden="1" customHeight="1" outlineLevel="2" x14ac:dyDescent="0.3">
      <c r="A8" s="24"/>
      <c r="B8" s="37"/>
      <c r="C8" s="26"/>
      <c r="D8" s="27"/>
      <c r="E8" s="28"/>
      <c r="F8" s="29"/>
      <c r="G8" s="26"/>
      <c r="H8" s="44" t="s">
        <v>39</v>
      </c>
      <c r="I8" s="45" t="s">
        <v>35</v>
      </c>
      <c r="J8" s="45" t="s">
        <v>35</v>
      </c>
      <c r="K8" s="45" t="s">
        <v>35</v>
      </c>
      <c r="L8" s="45" t="s">
        <v>35</v>
      </c>
      <c r="M8" s="46">
        <v>150736040</v>
      </c>
      <c r="N8" s="47" t="s">
        <v>35</v>
      </c>
      <c r="O8" s="45" t="s">
        <v>35</v>
      </c>
      <c r="P8" s="45"/>
      <c r="Q8" s="46"/>
      <c r="R8" s="46">
        <f t="shared" ref="R8:R17" si="1">M8-Q8</f>
        <v>150736040</v>
      </c>
      <c r="S8" s="48">
        <f t="shared" si="0"/>
        <v>0</v>
      </c>
      <c r="T8" s="49"/>
    </row>
    <row r="9" spans="1:21" ht="189" hidden="1" customHeight="1" outlineLevel="1" collapsed="1" x14ac:dyDescent="0.3">
      <c r="A9" s="24"/>
      <c r="B9" s="37"/>
      <c r="C9" s="26"/>
      <c r="D9" s="27"/>
      <c r="E9" s="28"/>
      <c r="F9" s="29"/>
      <c r="G9" s="26"/>
      <c r="H9" s="38" t="s">
        <v>40</v>
      </c>
      <c r="I9" s="39" t="s">
        <v>35</v>
      </c>
      <c r="J9" s="39" t="s">
        <v>35</v>
      </c>
      <c r="K9" s="39" t="s">
        <v>35</v>
      </c>
      <c r="L9" s="39" t="s">
        <v>35</v>
      </c>
      <c r="M9" s="40">
        <f>M10</f>
        <v>127368951</v>
      </c>
      <c r="N9" s="41" t="s">
        <v>35</v>
      </c>
      <c r="O9" s="39" t="s">
        <v>35</v>
      </c>
      <c r="P9" s="39" t="s">
        <v>37</v>
      </c>
      <c r="Q9" s="40">
        <v>0</v>
      </c>
      <c r="R9" s="40">
        <f t="shared" si="1"/>
        <v>127368951</v>
      </c>
      <c r="S9" s="42">
        <f t="shared" si="0"/>
        <v>0</v>
      </c>
      <c r="T9" s="43" t="s">
        <v>41</v>
      </c>
    </row>
    <row r="10" spans="1:21" ht="45" hidden="1" customHeight="1" outlineLevel="2" x14ac:dyDescent="0.3">
      <c r="A10" s="24"/>
      <c r="B10" s="37"/>
      <c r="C10" s="26"/>
      <c r="D10" s="27"/>
      <c r="E10" s="28"/>
      <c r="F10" s="29"/>
      <c r="G10" s="26"/>
      <c r="H10" s="44" t="s">
        <v>42</v>
      </c>
      <c r="I10" s="45" t="s">
        <v>35</v>
      </c>
      <c r="J10" s="45" t="s">
        <v>35</v>
      </c>
      <c r="K10" s="45" t="s">
        <v>35</v>
      </c>
      <c r="L10" s="45" t="s">
        <v>35</v>
      </c>
      <c r="M10" s="46">
        <v>127368951</v>
      </c>
      <c r="N10" s="47" t="s">
        <v>35</v>
      </c>
      <c r="O10" s="45" t="s">
        <v>35</v>
      </c>
      <c r="P10" s="45"/>
      <c r="Q10" s="46"/>
      <c r="R10" s="46">
        <f t="shared" si="1"/>
        <v>127368951</v>
      </c>
      <c r="S10" s="48">
        <f t="shared" si="0"/>
        <v>0</v>
      </c>
      <c r="T10" s="49"/>
    </row>
    <row r="11" spans="1:21" ht="63" hidden="1" customHeight="1" outlineLevel="1" collapsed="1" x14ac:dyDescent="0.3">
      <c r="A11" s="24"/>
      <c r="B11" s="37"/>
      <c r="C11" s="26"/>
      <c r="D11" s="27"/>
      <c r="E11" s="28"/>
      <c r="F11" s="29"/>
      <c r="G11" s="26"/>
      <c r="H11" s="38" t="s">
        <v>43</v>
      </c>
      <c r="I11" s="39" t="s">
        <v>35</v>
      </c>
      <c r="J11" s="39" t="s">
        <v>35</v>
      </c>
      <c r="K11" s="39" t="s">
        <v>35</v>
      </c>
      <c r="L11" s="39" t="s">
        <v>35</v>
      </c>
      <c r="M11" s="39">
        <v>0</v>
      </c>
      <c r="N11" s="41" t="s">
        <v>35</v>
      </c>
      <c r="O11" s="39" t="s">
        <v>35</v>
      </c>
      <c r="P11" s="39" t="s">
        <v>44</v>
      </c>
      <c r="Q11" s="40">
        <v>0</v>
      </c>
      <c r="R11" s="40">
        <f t="shared" si="1"/>
        <v>0</v>
      </c>
      <c r="S11" s="42">
        <f t="shared" si="0"/>
        <v>0</v>
      </c>
      <c r="T11" s="50" t="s">
        <v>45</v>
      </c>
    </row>
    <row r="12" spans="1:21" ht="60" hidden="1" customHeight="1" outlineLevel="2" x14ac:dyDescent="0.3">
      <c r="A12" s="24"/>
      <c r="B12" s="37"/>
      <c r="C12" s="26"/>
      <c r="D12" s="27"/>
      <c r="E12" s="28"/>
      <c r="F12" s="29"/>
      <c r="G12" s="26"/>
      <c r="H12" s="44" t="s">
        <v>46</v>
      </c>
      <c r="I12" s="45" t="s">
        <v>35</v>
      </c>
      <c r="J12" s="45" t="s">
        <v>35</v>
      </c>
      <c r="K12" s="45" t="s">
        <v>35</v>
      </c>
      <c r="L12" s="45" t="s">
        <v>35</v>
      </c>
      <c r="M12" s="46"/>
      <c r="N12" s="47" t="s">
        <v>35</v>
      </c>
      <c r="O12" s="45" t="s">
        <v>35</v>
      </c>
      <c r="P12" s="45"/>
      <c r="Q12" s="46"/>
      <c r="R12" s="46">
        <f t="shared" si="1"/>
        <v>0</v>
      </c>
      <c r="S12" s="48">
        <f t="shared" si="0"/>
        <v>0</v>
      </c>
      <c r="T12" s="49"/>
    </row>
    <row r="13" spans="1:21" ht="106.5" hidden="1" customHeight="1" outlineLevel="1" collapsed="1" x14ac:dyDescent="0.3">
      <c r="A13" s="24"/>
      <c r="B13" s="37"/>
      <c r="C13" s="26"/>
      <c r="D13" s="27"/>
      <c r="E13" s="28"/>
      <c r="F13" s="29"/>
      <c r="G13" s="26"/>
      <c r="H13" s="38" t="s">
        <v>47</v>
      </c>
      <c r="I13" s="39" t="s">
        <v>35</v>
      </c>
      <c r="J13" s="39" t="s">
        <v>35</v>
      </c>
      <c r="K13" s="39" t="s">
        <v>35</v>
      </c>
      <c r="L13" s="39" t="s">
        <v>35</v>
      </c>
      <c r="M13" s="40">
        <f>M14</f>
        <v>57787230</v>
      </c>
      <c r="N13" s="41" t="s">
        <v>35</v>
      </c>
      <c r="O13" s="39" t="s">
        <v>35</v>
      </c>
      <c r="P13" s="39" t="s">
        <v>37</v>
      </c>
      <c r="Q13" s="40">
        <v>0</v>
      </c>
      <c r="R13" s="40">
        <f t="shared" si="1"/>
        <v>57787230</v>
      </c>
      <c r="S13" s="42">
        <f t="shared" si="0"/>
        <v>0</v>
      </c>
      <c r="T13" s="50" t="s">
        <v>48</v>
      </c>
    </row>
    <row r="14" spans="1:21" ht="45" hidden="1" customHeight="1" outlineLevel="2" x14ac:dyDescent="0.3">
      <c r="A14" s="24"/>
      <c r="B14" s="37"/>
      <c r="C14" s="26"/>
      <c r="D14" s="27"/>
      <c r="E14" s="28"/>
      <c r="F14" s="29"/>
      <c r="G14" s="26"/>
      <c r="H14" s="44" t="s">
        <v>49</v>
      </c>
      <c r="I14" s="45" t="s">
        <v>35</v>
      </c>
      <c r="J14" s="45" t="s">
        <v>35</v>
      </c>
      <c r="K14" s="45" t="s">
        <v>35</v>
      </c>
      <c r="L14" s="45" t="s">
        <v>35</v>
      </c>
      <c r="M14" s="46">
        <v>57787230</v>
      </c>
      <c r="N14" s="47" t="s">
        <v>35</v>
      </c>
      <c r="O14" s="45" t="s">
        <v>35</v>
      </c>
      <c r="P14" s="45"/>
      <c r="Q14" s="46"/>
      <c r="R14" s="46">
        <f t="shared" si="1"/>
        <v>57787230</v>
      </c>
      <c r="S14" s="48">
        <f t="shared" si="0"/>
        <v>0</v>
      </c>
      <c r="T14" s="49"/>
    </row>
    <row r="15" spans="1:21" ht="18.75" hidden="1" customHeight="1" outlineLevel="2" x14ac:dyDescent="0.3">
      <c r="A15" s="24"/>
      <c r="B15" s="37"/>
      <c r="C15" s="26"/>
      <c r="D15" s="27"/>
      <c r="E15" s="28"/>
      <c r="F15" s="29"/>
      <c r="G15" s="26"/>
      <c r="H15" s="44"/>
      <c r="I15" s="45" t="s">
        <v>35</v>
      </c>
      <c r="J15" s="45" t="s">
        <v>35</v>
      </c>
      <c r="K15" s="45" t="s">
        <v>35</v>
      </c>
      <c r="L15" s="45" t="s">
        <v>35</v>
      </c>
      <c r="M15" s="46"/>
      <c r="N15" s="47" t="s">
        <v>35</v>
      </c>
      <c r="O15" s="45" t="s">
        <v>35</v>
      </c>
      <c r="P15" s="45"/>
      <c r="Q15" s="46"/>
      <c r="R15" s="46">
        <f t="shared" si="1"/>
        <v>0</v>
      </c>
      <c r="S15" s="48">
        <f t="shared" si="0"/>
        <v>0</v>
      </c>
      <c r="T15" s="49"/>
    </row>
    <row r="16" spans="1:21" ht="165" hidden="1" customHeight="1" outlineLevel="1" collapsed="1" x14ac:dyDescent="0.3">
      <c r="A16" s="24"/>
      <c r="B16" s="37"/>
      <c r="C16" s="26"/>
      <c r="D16" s="27"/>
      <c r="E16" s="28"/>
      <c r="F16" s="29"/>
      <c r="G16" s="26"/>
      <c r="H16" s="38" t="s">
        <v>50</v>
      </c>
      <c r="I16" s="39" t="s">
        <v>35</v>
      </c>
      <c r="J16" s="39" t="s">
        <v>35</v>
      </c>
      <c r="K16" s="39" t="s">
        <v>35</v>
      </c>
      <c r="L16" s="39" t="s">
        <v>35</v>
      </c>
      <c r="M16" s="40">
        <f>138970010-61683749.82</f>
        <v>77286260.180000007</v>
      </c>
      <c r="N16" s="41" t="s">
        <v>35</v>
      </c>
      <c r="O16" s="39" t="s">
        <v>35</v>
      </c>
      <c r="P16" s="39" t="s">
        <v>37</v>
      </c>
      <c r="Q16" s="40">
        <v>0</v>
      </c>
      <c r="R16" s="40">
        <f t="shared" si="1"/>
        <v>77286260.180000007</v>
      </c>
      <c r="S16" s="42">
        <f>IF(M16=0,0,Q16/M16)</f>
        <v>0</v>
      </c>
      <c r="T16" s="43" t="s">
        <v>51</v>
      </c>
    </row>
    <row r="17" spans="1:20" ht="60" hidden="1" customHeight="1" outlineLevel="2" x14ac:dyDescent="0.3">
      <c r="A17" s="24"/>
      <c r="B17" s="37"/>
      <c r="C17" s="26"/>
      <c r="D17" s="27"/>
      <c r="E17" s="28"/>
      <c r="F17" s="29"/>
      <c r="G17" s="26"/>
      <c r="H17" s="44" t="s">
        <v>52</v>
      </c>
      <c r="I17" s="45" t="s">
        <v>35</v>
      </c>
      <c r="J17" s="45" t="s">
        <v>35</v>
      </c>
      <c r="K17" s="45" t="s">
        <v>35</v>
      </c>
      <c r="L17" s="45" t="s">
        <v>35</v>
      </c>
      <c r="M17" s="46">
        <v>61683749.82</v>
      </c>
      <c r="N17" s="47" t="s">
        <v>35</v>
      </c>
      <c r="O17" s="45" t="s">
        <v>35</v>
      </c>
      <c r="P17" s="45"/>
      <c r="Q17" s="46">
        <v>0</v>
      </c>
      <c r="R17" s="46">
        <f t="shared" si="1"/>
        <v>61683749.82</v>
      </c>
      <c r="S17" s="48">
        <f>IF(M17=0,0,Q17/M17)</f>
        <v>0</v>
      </c>
      <c r="T17" s="51"/>
    </row>
    <row r="18" spans="1:20" ht="37.5" hidden="1" customHeight="1" x14ac:dyDescent="0.3">
      <c r="A18" s="24"/>
      <c r="B18" s="37"/>
      <c r="C18" s="26"/>
      <c r="D18" s="27"/>
      <c r="E18" s="28"/>
      <c r="F18" s="29"/>
      <c r="G18" s="26"/>
      <c r="H18" s="52" t="s">
        <v>53</v>
      </c>
      <c r="I18" s="53">
        <f>SUM(J18:K18)</f>
        <v>0</v>
      </c>
      <c r="J18" s="53">
        <v>0</v>
      </c>
      <c r="K18" s="53">
        <v>0</v>
      </c>
      <c r="L18" s="53">
        <v>0</v>
      </c>
      <c r="M18" s="53">
        <f>M19</f>
        <v>77286260.180000007</v>
      </c>
      <c r="N18" s="54">
        <f>IF(I18=0,0,M18/I18)</f>
        <v>0</v>
      </c>
      <c r="O18" s="53">
        <f>I18-M18</f>
        <v>-77286260.180000007</v>
      </c>
      <c r="P18" s="53"/>
      <c r="Q18" s="53">
        <f>Q19</f>
        <v>0</v>
      </c>
      <c r="R18" s="53">
        <f>I18-Q18</f>
        <v>0</v>
      </c>
      <c r="S18" s="55">
        <f>IF(I18=0,0,Q18/I18)</f>
        <v>0</v>
      </c>
      <c r="T18" s="34"/>
    </row>
    <row r="19" spans="1:20" ht="69" hidden="1" customHeight="1" outlineLevel="1" x14ac:dyDescent="0.3">
      <c r="A19" s="24"/>
      <c r="B19" s="37"/>
      <c r="C19" s="26"/>
      <c r="D19" s="27"/>
      <c r="E19" s="28"/>
      <c r="F19" s="29"/>
      <c r="G19" s="26"/>
      <c r="H19" s="44" t="s">
        <v>54</v>
      </c>
      <c r="I19" s="45" t="s">
        <v>35</v>
      </c>
      <c r="J19" s="45" t="s">
        <v>35</v>
      </c>
      <c r="K19" s="45" t="s">
        <v>35</v>
      </c>
      <c r="L19" s="45" t="s">
        <v>35</v>
      </c>
      <c r="M19" s="46">
        <v>77286260.180000007</v>
      </c>
      <c r="N19" s="47" t="s">
        <v>35</v>
      </c>
      <c r="O19" s="45" t="s">
        <v>35</v>
      </c>
      <c r="P19" s="45"/>
      <c r="Q19" s="40">
        <v>0</v>
      </c>
      <c r="R19" s="40">
        <f>M19-Q19</f>
        <v>77286260.180000007</v>
      </c>
      <c r="S19" s="42">
        <f>IF(M19=0,0,Q19/M19)</f>
        <v>0</v>
      </c>
      <c r="T19" s="38"/>
    </row>
    <row r="20" spans="1:20" ht="18.75" customHeight="1" collapsed="1" x14ac:dyDescent="0.3">
      <c r="A20" s="24"/>
      <c r="B20" s="56" t="s">
        <v>55</v>
      </c>
      <c r="C20" s="56"/>
      <c r="D20" s="56"/>
      <c r="E20" s="56"/>
      <c r="F20" s="56"/>
      <c r="G20" s="56"/>
      <c r="H20" s="56"/>
      <c r="I20" s="57">
        <f>I6</f>
        <v>433333333.32999998</v>
      </c>
      <c r="J20" s="57">
        <f t="shared" ref="J20:O20" si="2">J6</f>
        <v>43333333.329999998</v>
      </c>
      <c r="K20" s="57">
        <f t="shared" si="2"/>
        <v>390000000</v>
      </c>
      <c r="L20" s="57">
        <f t="shared" si="2"/>
        <v>0</v>
      </c>
      <c r="M20" s="57">
        <f t="shared" si="2"/>
        <v>413178481.18000001</v>
      </c>
      <c r="N20" s="58">
        <f>IF(I20=0,0,M20/I20)</f>
        <v>0.95348880273041148</v>
      </c>
      <c r="O20" s="57">
        <f t="shared" si="2"/>
        <v>20154852.149999976</v>
      </c>
      <c r="P20" s="59" t="s">
        <v>35</v>
      </c>
      <c r="Q20" s="57">
        <f>Q18+Q6</f>
        <v>0</v>
      </c>
      <c r="R20" s="57">
        <f>R18+R6</f>
        <v>433333333.32999998</v>
      </c>
      <c r="S20" s="58">
        <f>IF(I20=0,0,Q20/I20)</f>
        <v>0</v>
      </c>
      <c r="T20" s="60"/>
    </row>
    <row r="21" spans="1:20" ht="77.25" customHeight="1" x14ac:dyDescent="0.3">
      <c r="A21" s="24">
        <v>2</v>
      </c>
      <c r="B21" s="25" t="s">
        <v>56</v>
      </c>
      <c r="C21" s="61" t="s">
        <v>57</v>
      </c>
      <c r="D21" s="62" t="s">
        <v>58</v>
      </c>
      <c r="E21" s="63" t="s">
        <v>59</v>
      </c>
      <c r="F21" s="29"/>
      <c r="G21" s="26" t="s">
        <v>33</v>
      </c>
      <c r="H21" s="30" t="s">
        <v>60</v>
      </c>
      <c r="I21" s="31">
        <f>SUM(J21:L21)</f>
        <v>125213333.34</v>
      </c>
      <c r="J21" s="31">
        <v>12521333.34</v>
      </c>
      <c r="K21" s="31">
        <v>56272469.829999998</v>
      </c>
      <c r="L21" s="31">
        <v>56419530.170000002</v>
      </c>
      <c r="M21" s="31">
        <v>0</v>
      </c>
      <c r="N21" s="32">
        <f>IF(I21=0,0,M21/I21)</f>
        <v>0</v>
      </c>
      <c r="O21" s="31">
        <f>I21-M21</f>
        <v>125213333.34</v>
      </c>
      <c r="P21" s="31" t="s">
        <v>35</v>
      </c>
      <c r="Q21" s="31">
        <f>Q23+Q25+Q28+Q30+Q32+Q34+Q36+Q38</f>
        <v>0</v>
      </c>
      <c r="R21" s="31">
        <f>I21-Q21</f>
        <v>125213333.34</v>
      </c>
      <c r="S21" s="33">
        <f>IF(I21=0,0,Q21/I21)</f>
        <v>0</v>
      </c>
      <c r="T21" s="64"/>
    </row>
    <row r="22" spans="1:20" ht="25.5" hidden="1" customHeight="1" x14ac:dyDescent="0.3">
      <c r="A22" s="24"/>
      <c r="B22" s="25"/>
      <c r="C22" s="61"/>
      <c r="D22" s="62"/>
      <c r="E22" s="63"/>
      <c r="F22" s="29"/>
      <c r="G22" s="26"/>
      <c r="H22" s="65" t="s">
        <v>61</v>
      </c>
      <c r="I22" s="66">
        <f>SUM(J22:L22)</f>
        <v>0</v>
      </c>
      <c r="J22" s="67">
        <v>0</v>
      </c>
      <c r="K22" s="66">
        <v>0</v>
      </c>
      <c r="L22" s="66">
        <v>0</v>
      </c>
      <c r="M22" s="66">
        <f>J22</f>
        <v>0</v>
      </c>
      <c r="N22" s="68">
        <f>IF(I22=0,0,M22/I22)</f>
        <v>0</v>
      </c>
      <c r="O22" s="66">
        <f>I22-M22</f>
        <v>0</v>
      </c>
      <c r="P22" s="69"/>
      <c r="Q22" s="67">
        <v>0</v>
      </c>
      <c r="R22" s="66">
        <f>I22-Q22</f>
        <v>0</v>
      </c>
      <c r="S22" s="70">
        <f>IF(I22=0,0,Q22/I22)</f>
        <v>0</v>
      </c>
      <c r="T22" s="71"/>
    </row>
    <row r="23" spans="1:20" ht="31.5" hidden="1" outlineLevel="1" x14ac:dyDescent="0.3">
      <c r="A23" s="24"/>
      <c r="B23" s="25"/>
      <c r="C23" s="61"/>
      <c r="D23" s="62"/>
      <c r="E23" s="63"/>
      <c r="F23" s="29"/>
      <c r="G23" s="26"/>
      <c r="H23" s="72" t="s">
        <v>62</v>
      </c>
      <c r="I23" s="39" t="s">
        <v>35</v>
      </c>
      <c r="J23" s="39" t="s">
        <v>35</v>
      </c>
      <c r="K23" s="39" t="s">
        <v>35</v>
      </c>
      <c r="L23" s="39" t="s">
        <v>35</v>
      </c>
      <c r="M23" s="39">
        <v>0</v>
      </c>
      <c r="N23" s="41" t="s">
        <v>35</v>
      </c>
      <c r="O23" s="39" t="s">
        <v>35</v>
      </c>
      <c r="P23" s="39" t="s">
        <v>63</v>
      </c>
      <c r="Q23" s="40">
        <v>0</v>
      </c>
      <c r="R23" s="40">
        <f t="shared" ref="R23" si="3">M23-Q23</f>
        <v>0</v>
      </c>
      <c r="S23" s="73">
        <f>IF(M23=0,0,Q23/M23)</f>
        <v>0</v>
      </c>
      <c r="T23" s="74" t="s">
        <v>64</v>
      </c>
    </row>
    <row r="24" spans="1:20" ht="18.75" hidden="1" customHeight="1" outlineLevel="2" x14ac:dyDescent="0.3">
      <c r="A24" s="24"/>
      <c r="B24" s="25"/>
      <c r="C24" s="61"/>
      <c r="D24" s="62"/>
      <c r="E24" s="63"/>
      <c r="F24" s="29"/>
      <c r="G24" s="26"/>
      <c r="H24" s="50"/>
      <c r="I24" s="39" t="s">
        <v>35</v>
      </c>
      <c r="J24" s="39" t="s">
        <v>35</v>
      </c>
      <c r="K24" s="39" t="s">
        <v>35</v>
      </c>
      <c r="L24" s="39" t="s">
        <v>35</v>
      </c>
      <c r="M24" s="75"/>
      <c r="N24" s="41" t="s">
        <v>35</v>
      </c>
      <c r="O24" s="39" t="s">
        <v>35</v>
      </c>
      <c r="P24" s="39"/>
      <c r="Q24" s="75"/>
      <c r="R24" s="40">
        <f>M24-Q24</f>
        <v>0</v>
      </c>
      <c r="S24" s="73">
        <f t="shared" ref="S24:S44" si="4">IF(M24=0,0,Q24/M24)</f>
        <v>0</v>
      </c>
      <c r="T24" s="74"/>
    </row>
    <row r="25" spans="1:20" s="77" customFormat="1" ht="31.5" hidden="1" outlineLevel="1" collapsed="1" x14ac:dyDescent="0.3">
      <c r="A25" s="24"/>
      <c r="B25" s="25"/>
      <c r="C25" s="61"/>
      <c r="D25" s="62"/>
      <c r="E25" s="63"/>
      <c r="F25" s="29"/>
      <c r="G25" s="26"/>
      <c r="H25" s="76" t="s">
        <v>65</v>
      </c>
      <c r="I25" s="39" t="s">
        <v>35</v>
      </c>
      <c r="J25" s="39" t="s">
        <v>35</v>
      </c>
      <c r="K25" s="39" t="s">
        <v>35</v>
      </c>
      <c r="L25" s="39" t="s">
        <v>35</v>
      </c>
      <c r="M25" s="39">
        <v>0</v>
      </c>
      <c r="N25" s="41" t="s">
        <v>35</v>
      </c>
      <c r="O25" s="39" t="s">
        <v>35</v>
      </c>
      <c r="P25" s="39" t="s">
        <v>63</v>
      </c>
      <c r="Q25" s="40">
        <v>0</v>
      </c>
      <c r="R25" s="40">
        <v>0</v>
      </c>
      <c r="S25" s="73">
        <f>IF(M25=0,0,Q25/M25)</f>
        <v>0</v>
      </c>
      <c r="T25" s="74"/>
    </row>
    <row r="26" spans="1:20" ht="18.75" hidden="1" customHeight="1" outlineLevel="2" x14ac:dyDescent="0.3">
      <c r="A26" s="24"/>
      <c r="B26" s="25"/>
      <c r="C26" s="61"/>
      <c r="D26" s="62"/>
      <c r="E26" s="63"/>
      <c r="F26" s="29"/>
      <c r="G26" s="26"/>
      <c r="H26" s="50"/>
      <c r="I26" s="39" t="s">
        <v>35</v>
      </c>
      <c r="J26" s="39" t="s">
        <v>35</v>
      </c>
      <c r="K26" s="39" t="s">
        <v>35</v>
      </c>
      <c r="L26" s="39" t="s">
        <v>35</v>
      </c>
      <c r="M26" s="75"/>
      <c r="N26" s="41" t="s">
        <v>35</v>
      </c>
      <c r="O26" s="39" t="s">
        <v>35</v>
      </c>
      <c r="P26" s="39"/>
      <c r="Q26" s="75"/>
      <c r="R26" s="40">
        <f>M26-Q26</f>
        <v>0</v>
      </c>
      <c r="S26" s="73">
        <f t="shared" si="4"/>
        <v>0</v>
      </c>
      <c r="T26" s="74"/>
    </row>
    <row r="27" spans="1:20" ht="18.75" hidden="1" customHeight="1" outlineLevel="2" x14ac:dyDescent="0.3">
      <c r="A27" s="24"/>
      <c r="B27" s="25"/>
      <c r="C27" s="61"/>
      <c r="D27" s="62"/>
      <c r="E27" s="63"/>
      <c r="F27" s="29"/>
      <c r="G27" s="26"/>
      <c r="H27" s="50"/>
      <c r="I27" s="39" t="s">
        <v>35</v>
      </c>
      <c r="J27" s="39" t="s">
        <v>35</v>
      </c>
      <c r="K27" s="39" t="s">
        <v>35</v>
      </c>
      <c r="L27" s="39" t="s">
        <v>35</v>
      </c>
      <c r="M27" s="75"/>
      <c r="N27" s="41" t="s">
        <v>35</v>
      </c>
      <c r="O27" s="39" t="s">
        <v>35</v>
      </c>
      <c r="P27" s="39"/>
      <c r="Q27" s="75"/>
      <c r="R27" s="40">
        <f>M27-Q27</f>
        <v>0</v>
      </c>
      <c r="S27" s="73">
        <f t="shared" si="4"/>
        <v>0</v>
      </c>
      <c r="T27" s="74"/>
    </row>
    <row r="28" spans="1:20" s="77" customFormat="1" ht="29.25" hidden="1" customHeight="1" outlineLevel="1" collapsed="1" x14ac:dyDescent="0.3">
      <c r="A28" s="24"/>
      <c r="B28" s="25"/>
      <c r="C28" s="61"/>
      <c r="D28" s="62"/>
      <c r="E28" s="63"/>
      <c r="F28" s="29"/>
      <c r="G28" s="26"/>
      <c r="H28" s="72" t="s">
        <v>66</v>
      </c>
      <c r="I28" s="39" t="s">
        <v>35</v>
      </c>
      <c r="J28" s="39" t="s">
        <v>35</v>
      </c>
      <c r="K28" s="39" t="s">
        <v>35</v>
      </c>
      <c r="L28" s="39" t="s">
        <v>35</v>
      </c>
      <c r="M28" s="39">
        <v>0</v>
      </c>
      <c r="N28" s="41" t="s">
        <v>35</v>
      </c>
      <c r="O28" s="39" t="s">
        <v>35</v>
      </c>
      <c r="P28" s="39" t="s">
        <v>63</v>
      </c>
      <c r="Q28" s="40">
        <v>0</v>
      </c>
      <c r="R28" s="40">
        <v>0</v>
      </c>
      <c r="S28" s="73">
        <f>IF(M28=0,0,Q28/M28)</f>
        <v>0</v>
      </c>
      <c r="T28" s="74"/>
    </row>
    <row r="29" spans="1:20" s="78" customFormat="1" ht="18.75" hidden="1" customHeight="1" outlineLevel="2" x14ac:dyDescent="0.25">
      <c r="A29" s="24"/>
      <c r="B29" s="25"/>
      <c r="C29" s="61"/>
      <c r="D29" s="62"/>
      <c r="E29" s="63"/>
      <c r="F29" s="29"/>
      <c r="G29" s="26"/>
      <c r="H29" s="50"/>
      <c r="I29" s="39" t="s">
        <v>35</v>
      </c>
      <c r="J29" s="39" t="s">
        <v>35</v>
      </c>
      <c r="K29" s="39" t="s">
        <v>35</v>
      </c>
      <c r="L29" s="39" t="s">
        <v>35</v>
      </c>
      <c r="M29" s="75"/>
      <c r="N29" s="41" t="s">
        <v>35</v>
      </c>
      <c r="O29" s="39" t="s">
        <v>35</v>
      </c>
      <c r="P29" s="39"/>
      <c r="Q29" s="75"/>
      <c r="R29" s="40">
        <f>M29-Q29</f>
        <v>0</v>
      </c>
      <c r="S29" s="73">
        <f t="shared" si="4"/>
        <v>0</v>
      </c>
      <c r="T29" s="74"/>
    </row>
    <row r="30" spans="1:20" s="77" customFormat="1" ht="31.5" hidden="1" outlineLevel="1" collapsed="1" x14ac:dyDescent="0.3">
      <c r="A30" s="24"/>
      <c r="B30" s="25"/>
      <c r="C30" s="61"/>
      <c r="D30" s="62"/>
      <c r="E30" s="63"/>
      <c r="F30" s="29"/>
      <c r="G30" s="26"/>
      <c r="H30" s="72" t="s">
        <v>67</v>
      </c>
      <c r="I30" s="39" t="s">
        <v>35</v>
      </c>
      <c r="J30" s="39" t="s">
        <v>35</v>
      </c>
      <c r="K30" s="39" t="s">
        <v>35</v>
      </c>
      <c r="L30" s="39" t="s">
        <v>35</v>
      </c>
      <c r="M30" s="39">
        <v>0</v>
      </c>
      <c r="N30" s="41" t="s">
        <v>35</v>
      </c>
      <c r="O30" s="39" t="s">
        <v>35</v>
      </c>
      <c r="P30" s="39" t="s">
        <v>63</v>
      </c>
      <c r="Q30" s="40">
        <v>0</v>
      </c>
      <c r="R30" s="40">
        <v>0</v>
      </c>
      <c r="S30" s="73">
        <f>IF(M30=0,0,Q30/M30)</f>
        <v>0</v>
      </c>
      <c r="T30" s="74"/>
    </row>
    <row r="31" spans="1:20" s="78" customFormat="1" ht="18.75" hidden="1" customHeight="1" outlineLevel="2" x14ac:dyDescent="0.25">
      <c r="A31" s="24"/>
      <c r="B31" s="25"/>
      <c r="C31" s="61"/>
      <c r="D31" s="62"/>
      <c r="E31" s="63"/>
      <c r="F31" s="29"/>
      <c r="G31" s="26"/>
      <c r="H31" s="50"/>
      <c r="I31" s="79" t="s">
        <v>35</v>
      </c>
      <c r="J31" s="79" t="s">
        <v>35</v>
      </c>
      <c r="K31" s="79" t="s">
        <v>35</v>
      </c>
      <c r="L31" s="79" t="s">
        <v>35</v>
      </c>
      <c r="M31" s="75"/>
      <c r="N31" s="80" t="s">
        <v>35</v>
      </c>
      <c r="O31" s="79" t="s">
        <v>35</v>
      </c>
      <c r="P31" s="79"/>
      <c r="Q31" s="75"/>
      <c r="R31" s="75">
        <f>M31-Q31</f>
        <v>0</v>
      </c>
      <c r="S31" s="81">
        <f t="shared" si="4"/>
        <v>0</v>
      </c>
      <c r="T31" s="74"/>
    </row>
    <row r="32" spans="1:20" s="77" customFormat="1" ht="31.5" hidden="1" outlineLevel="1" collapsed="1" x14ac:dyDescent="0.3">
      <c r="A32" s="24"/>
      <c r="B32" s="25"/>
      <c r="C32" s="61"/>
      <c r="D32" s="62"/>
      <c r="E32" s="63"/>
      <c r="F32" s="29"/>
      <c r="G32" s="26"/>
      <c r="H32" s="72" t="s">
        <v>68</v>
      </c>
      <c r="I32" s="39" t="s">
        <v>35</v>
      </c>
      <c r="J32" s="39" t="s">
        <v>35</v>
      </c>
      <c r="K32" s="39" t="s">
        <v>35</v>
      </c>
      <c r="L32" s="39" t="s">
        <v>35</v>
      </c>
      <c r="M32" s="39">
        <v>0</v>
      </c>
      <c r="N32" s="41" t="s">
        <v>35</v>
      </c>
      <c r="O32" s="39" t="s">
        <v>35</v>
      </c>
      <c r="P32" s="39" t="s">
        <v>63</v>
      </c>
      <c r="Q32" s="40">
        <v>0</v>
      </c>
      <c r="R32" s="40">
        <v>0</v>
      </c>
      <c r="S32" s="73">
        <f>IF(M32=0,0,Q32/M32)</f>
        <v>0</v>
      </c>
      <c r="T32" s="74"/>
    </row>
    <row r="33" spans="1:20" s="78" customFormat="1" ht="18.75" hidden="1" customHeight="1" outlineLevel="2" x14ac:dyDescent="0.25">
      <c r="A33" s="24"/>
      <c r="B33" s="25"/>
      <c r="C33" s="61"/>
      <c r="D33" s="62"/>
      <c r="E33" s="63"/>
      <c r="F33" s="29"/>
      <c r="G33" s="26"/>
      <c r="H33" s="50"/>
      <c r="I33" s="79" t="s">
        <v>35</v>
      </c>
      <c r="J33" s="79" t="s">
        <v>35</v>
      </c>
      <c r="K33" s="79" t="s">
        <v>35</v>
      </c>
      <c r="L33" s="79" t="s">
        <v>35</v>
      </c>
      <c r="M33" s="75"/>
      <c r="N33" s="80" t="s">
        <v>35</v>
      </c>
      <c r="O33" s="79" t="s">
        <v>35</v>
      </c>
      <c r="P33" s="79"/>
      <c r="Q33" s="75"/>
      <c r="R33" s="75">
        <f>M33-Q33</f>
        <v>0</v>
      </c>
      <c r="S33" s="81">
        <f t="shared" si="4"/>
        <v>0</v>
      </c>
      <c r="T33" s="74"/>
    </row>
    <row r="34" spans="1:20" ht="31.5" hidden="1" outlineLevel="1" collapsed="1" x14ac:dyDescent="0.3">
      <c r="A34" s="24"/>
      <c r="B34" s="25"/>
      <c r="C34" s="61"/>
      <c r="D34" s="62"/>
      <c r="E34" s="63"/>
      <c r="F34" s="29"/>
      <c r="G34" s="26"/>
      <c r="H34" s="72" t="s">
        <v>69</v>
      </c>
      <c r="I34" s="39" t="s">
        <v>35</v>
      </c>
      <c r="J34" s="39" t="s">
        <v>35</v>
      </c>
      <c r="K34" s="39" t="s">
        <v>35</v>
      </c>
      <c r="L34" s="39" t="s">
        <v>35</v>
      </c>
      <c r="M34" s="39">
        <v>0</v>
      </c>
      <c r="N34" s="41" t="s">
        <v>35</v>
      </c>
      <c r="O34" s="39" t="s">
        <v>35</v>
      </c>
      <c r="P34" s="39" t="s">
        <v>63</v>
      </c>
      <c r="Q34" s="40">
        <v>0</v>
      </c>
      <c r="R34" s="40">
        <v>0</v>
      </c>
      <c r="S34" s="73">
        <f>IF(M34=0,0,Q34/M34)</f>
        <v>0</v>
      </c>
      <c r="T34" s="74"/>
    </row>
    <row r="35" spans="1:20" ht="18.75" hidden="1" customHeight="1" outlineLevel="2" x14ac:dyDescent="0.3">
      <c r="A35" s="24"/>
      <c r="B35" s="25"/>
      <c r="C35" s="61"/>
      <c r="D35" s="62"/>
      <c r="E35" s="63"/>
      <c r="F35" s="29"/>
      <c r="G35" s="26"/>
      <c r="H35" s="50"/>
      <c r="I35" s="39" t="s">
        <v>35</v>
      </c>
      <c r="J35" s="39" t="s">
        <v>35</v>
      </c>
      <c r="K35" s="39" t="s">
        <v>35</v>
      </c>
      <c r="L35" s="39" t="s">
        <v>35</v>
      </c>
      <c r="M35" s="40"/>
      <c r="N35" s="41" t="s">
        <v>35</v>
      </c>
      <c r="O35" s="39" t="s">
        <v>35</v>
      </c>
      <c r="P35" s="39"/>
      <c r="Q35" s="40"/>
      <c r="R35" s="75">
        <f>M35-Q35</f>
        <v>0</v>
      </c>
      <c r="S35" s="81">
        <f t="shared" si="4"/>
        <v>0</v>
      </c>
      <c r="T35" s="43"/>
    </row>
    <row r="36" spans="1:20" ht="63" hidden="1" outlineLevel="1" collapsed="1" x14ac:dyDescent="0.3">
      <c r="A36" s="24"/>
      <c r="B36" s="25"/>
      <c r="C36" s="61"/>
      <c r="D36" s="62"/>
      <c r="E36" s="63"/>
      <c r="F36" s="29"/>
      <c r="G36" s="26"/>
      <c r="H36" s="72" t="s">
        <v>70</v>
      </c>
      <c r="I36" s="39" t="s">
        <v>35</v>
      </c>
      <c r="J36" s="39" t="s">
        <v>35</v>
      </c>
      <c r="K36" s="39" t="s">
        <v>35</v>
      </c>
      <c r="L36" s="39" t="s">
        <v>35</v>
      </c>
      <c r="M36" s="39">
        <v>0</v>
      </c>
      <c r="N36" s="41" t="s">
        <v>35</v>
      </c>
      <c r="O36" s="39" t="s">
        <v>35</v>
      </c>
      <c r="P36" s="39" t="s">
        <v>63</v>
      </c>
      <c r="Q36" s="40">
        <v>0</v>
      </c>
      <c r="R36" s="40">
        <v>0</v>
      </c>
      <c r="S36" s="73">
        <f>IF(M36=0,0,Q36/M36)</f>
        <v>0</v>
      </c>
      <c r="T36" s="74" t="s">
        <v>71</v>
      </c>
    </row>
    <row r="37" spans="1:20" ht="18.75" hidden="1" customHeight="1" outlineLevel="2" x14ac:dyDescent="0.3">
      <c r="A37" s="24"/>
      <c r="B37" s="25"/>
      <c r="C37" s="61"/>
      <c r="D37" s="62"/>
      <c r="E37" s="63"/>
      <c r="F37" s="29"/>
      <c r="G37" s="26"/>
      <c r="H37" s="50"/>
      <c r="I37" s="79" t="s">
        <v>35</v>
      </c>
      <c r="J37" s="79" t="s">
        <v>35</v>
      </c>
      <c r="K37" s="79" t="s">
        <v>35</v>
      </c>
      <c r="L37" s="79" t="s">
        <v>35</v>
      </c>
      <c r="M37" s="75">
        <v>12369704.800000001</v>
      </c>
      <c r="N37" s="80" t="s">
        <v>35</v>
      </c>
      <c r="O37" s="79" t="s">
        <v>35</v>
      </c>
      <c r="P37" s="79"/>
      <c r="Q37" s="75">
        <f>11358495.77+1011209.03</f>
        <v>12369704.799999999</v>
      </c>
      <c r="R37" s="75">
        <f>M37-Q37</f>
        <v>0</v>
      </c>
      <c r="S37" s="81">
        <f t="shared" si="4"/>
        <v>0.99999999999999989</v>
      </c>
      <c r="T37" s="74"/>
    </row>
    <row r="38" spans="1:20" ht="94.5" hidden="1" outlineLevel="1" collapsed="1" x14ac:dyDescent="0.3">
      <c r="A38" s="24"/>
      <c r="B38" s="25"/>
      <c r="C38" s="61"/>
      <c r="D38" s="62"/>
      <c r="E38" s="63"/>
      <c r="F38" s="29"/>
      <c r="G38" s="26"/>
      <c r="H38" s="72" t="s">
        <v>72</v>
      </c>
      <c r="I38" s="39" t="s">
        <v>35</v>
      </c>
      <c r="J38" s="39" t="s">
        <v>35</v>
      </c>
      <c r="K38" s="39" t="s">
        <v>35</v>
      </c>
      <c r="L38" s="39" t="s">
        <v>35</v>
      </c>
      <c r="M38" s="39">
        <v>0</v>
      </c>
      <c r="N38" s="41" t="s">
        <v>35</v>
      </c>
      <c r="O38" s="39" t="s">
        <v>35</v>
      </c>
      <c r="P38" s="39" t="s">
        <v>63</v>
      </c>
      <c r="Q38" s="40">
        <v>0</v>
      </c>
      <c r="R38" s="40">
        <v>0</v>
      </c>
      <c r="S38" s="73">
        <f>IF(M38=0,0,Q38/M38)</f>
        <v>0</v>
      </c>
      <c r="T38" s="74"/>
    </row>
    <row r="39" spans="1:20" ht="18.75" hidden="1" customHeight="1" outlineLevel="2" x14ac:dyDescent="0.3">
      <c r="A39" s="24"/>
      <c r="B39" s="25"/>
      <c r="C39" s="61"/>
      <c r="D39" s="62"/>
      <c r="E39" s="63"/>
      <c r="F39" s="29"/>
      <c r="G39" s="26"/>
      <c r="H39" s="50"/>
      <c r="I39" s="79" t="s">
        <v>35</v>
      </c>
      <c r="J39" s="79" t="s">
        <v>35</v>
      </c>
      <c r="K39" s="79" t="s">
        <v>35</v>
      </c>
      <c r="L39" s="79" t="s">
        <v>35</v>
      </c>
      <c r="M39" s="75">
        <v>12369704.800000001</v>
      </c>
      <c r="N39" s="80" t="s">
        <v>35</v>
      </c>
      <c r="O39" s="79" t="s">
        <v>35</v>
      </c>
      <c r="P39" s="79"/>
      <c r="Q39" s="75">
        <f>11358495.77+1011209.03</f>
        <v>12369704.799999999</v>
      </c>
      <c r="R39" s="75">
        <f>M39-Q39</f>
        <v>0</v>
      </c>
      <c r="S39" s="81">
        <f t="shared" ref="S39" si="5">IF(M39=0,0,Q39/M39)</f>
        <v>0.99999999999999989</v>
      </c>
      <c r="T39" s="71"/>
    </row>
    <row r="40" spans="1:20" ht="55.5" customHeight="1" collapsed="1" x14ac:dyDescent="0.3">
      <c r="A40" s="24"/>
      <c r="B40" s="25"/>
      <c r="C40" s="61"/>
      <c r="D40" s="62"/>
      <c r="E40" s="63"/>
      <c r="F40" s="29"/>
      <c r="G40" s="26"/>
      <c r="H40" s="30" t="s">
        <v>53</v>
      </c>
      <c r="I40" s="31">
        <f>SUM(J40:L40)</f>
        <v>6000000</v>
      </c>
      <c r="J40" s="31">
        <v>600000</v>
      </c>
      <c r="K40" s="31">
        <v>2696476.56</v>
      </c>
      <c r="L40" s="31">
        <v>2703523.44</v>
      </c>
      <c r="M40" s="31">
        <v>0</v>
      </c>
      <c r="N40" s="32">
        <f>IF(I40=0,0,M40/I40)</f>
        <v>0</v>
      </c>
      <c r="O40" s="31">
        <f>I40-M40</f>
        <v>6000000</v>
      </c>
      <c r="P40" s="31" t="s">
        <v>35</v>
      </c>
      <c r="Q40" s="31">
        <f>Q42</f>
        <v>0</v>
      </c>
      <c r="R40" s="31">
        <f>I40-Q40</f>
        <v>6000000</v>
      </c>
      <c r="S40" s="33">
        <f>IF(I40=0,0,Q40/I40)</f>
        <v>0</v>
      </c>
      <c r="T40" s="74"/>
    </row>
    <row r="41" spans="1:20" ht="18.75" hidden="1" customHeight="1" x14ac:dyDescent="0.3">
      <c r="A41" s="24"/>
      <c r="B41" s="25"/>
      <c r="C41" s="61"/>
      <c r="D41" s="62"/>
      <c r="E41" s="63"/>
      <c r="F41" s="29"/>
      <c r="G41" s="26"/>
      <c r="H41" s="82" t="s">
        <v>73</v>
      </c>
      <c r="I41" s="66">
        <f>SUM(J41:L41)</f>
        <v>0</v>
      </c>
      <c r="J41" s="66">
        <v>0</v>
      </c>
      <c r="K41" s="66">
        <v>0</v>
      </c>
      <c r="L41" s="66">
        <v>0</v>
      </c>
      <c r="M41" s="66">
        <f>J41</f>
        <v>0</v>
      </c>
      <c r="N41" s="68">
        <f>IF(I41=0,0,M41/I41)</f>
        <v>0</v>
      </c>
      <c r="O41" s="66">
        <f>I41-M41</f>
        <v>0</v>
      </c>
      <c r="P41" s="69"/>
      <c r="Q41" s="66"/>
      <c r="R41" s="66">
        <f>I41-Q41</f>
        <v>0</v>
      </c>
      <c r="S41" s="70">
        <f>IF(I41=0,0,Q41/I41)</f>
        <v>0</v>
      </c>
      <c r="T41" s="74"/>
    </row>
    <row r="42" spans="1:20" ht="31.5" hidden="1" customHeight="1" outlineLevel="1" x14ac:dyDescent="0.3">
      <c r="A42" s="24"/>
      <c r="B42" s="25"/>
      <c r="C42" s="61"/>
      <c r="D42" s="62"/>
      <c r="E42" s="63"/>
      <c r="F42" s="29"/>
      <c r="G42" s="26"/>
      <c r="H42" s="38" t="s">
        <v>74</v>
      </c>
      <c r="I42" s="39" t="s">
        <v>35</v>
      </c>
      <c r="J42" s="39" t="s">
        <v>35</v>
      </c>
      <c r="K42" s="39" t="s">
        <v>35</v>
      </c>
      <c r="L42" s="39" t="s">
        <v>35</v>
      </c>
      <c r="M42" s="39">
        <v>0</v>
      </c>
      <c r="N42" s="41" t="s">
        <v>35</v>
      </c>
      <c r="O42" s="39" t="s">
        <v>35</v>
      </c>
      <c r="P42" s="39" t="s">
        <v>75</v>
      </c>
      <c r="Q42" s="40">
        <v>0</v>
      </c>
      <c r="R42" s="40">
        <v>0</v>
      </c>
      <c r="S42" s="42">
        <f t="shared" si="4"/>
        <v>0</v>
      </c>
      <c r="T42" s="74"/>
    </row>
    <row r="43" spans="1:20" s="78" customFormat="1" ht="15.75" hidden="1" outlineLevel="2" x14ac:dyDescent="0.25">
      <c r="A43" s="24"/>
      <c r="B43" s="25"/>
      <c r="C43" s="61"/>
      <c r="D43" s="62"/>
      <c r="E43" s="63"/>
      <c r="F43" s="29"/>
      <c r="G43" s="26"/>
      <c r="H43" s="83"/>
      <c r="I43" s="79" t="s">
        <v>35</v>
      </c>
      <c r="J43" s="79" t="s">
        <v>35</v>
      </c>
      <c r="K43" s="79" t="s">
        <v>35</v>
      </c>
      <c r="L43" s="79" t="s">
        <v>35</v>
      </c>
      <c r="M43" s="75"/>
      <c r="N43" s="80" t="s">
        <v>35</v>
      </c>
      <c r="O43" s="79" t="s">
        <v>35</v>
      </c>
      <c r="P43" s="79"/>
      <c r="Q43" s="75"/>
      <c r="R43" s="75">
        <f>M43-Q43</f>
        <v>0</v>
      </c>
      <c r="S43" s="81">
        <f t="shared" si="4"/>
        <v>0</v>
      </c>
      <c r="T43" s="84"/>
    </row>
    <row r="44" spans="1:20" s="78" customFormat="1" ht="47.25" hidden="1" outlineLevel="2" x14ac:dyDescent="0.25">
      <c r="A44" s="24"/>
      <c r="B44" s="25"/>
      <c r="C44" s="61"/>
      <c r="D44" s="62"/>
      <c r="E44" s="85"/>
      <c r="F44" s="29"/>
      <c r="G44" s="26"/>
      <c r="H44" s="83" t="s">
        <v>76</v>
      </c>
      <c r="I44" s="79" t="s">
        <v>35</v>
      </c>
      <c r="J44" s="79" t="s">
        <v>35</v>
      </c>
      <c r="K44" s="79" t="s">
        <v>35</v>
      </c>
      <c r="L44" s="79" t="s">
        <v>35</v>
      </c>
      <c r="M44" s="86">
        <f>260753.08+8797092.54</f>
        <v>9057845.6199999992</v>
      </c>
      <c r="N44" s="80" t="s">
        <v>35</v>
      </c>
      <c r="O44" s="79" t="s">
        <v>35</v>
      </c>
      <c r="P44" s="79"/>
      <c r="Q44" s="86">
        <f>260753.08+8797092.54</f>
        <v>9057845.6199999992</v>
      </c>
      <c r="R44" s="75">
        <f>M44-Q44</f>
        <v>0</v>
      </c>
      <c r="S44" s="81">
        <f t="shared" si="4"/>
        <v>1</v>
      </c>
      <c r="T44" s="84"/>
    </row>
    <row r="45" spans="1:20" collapsed="1" x14ac:dyDescent="0.3">
      <c r="A45" s="24"/>
      <c r="B45" s="56" t="s">
        <v>55</v>
      </c>
      <c r="C45" s="56"/>
      <c r="D45" s="56"/>
      <c r="E45" s="56"/>
      <c r="F45" s="56"/>
      <c r="G45" s="56"/>
      <c r="H45" s="56"/>
      <c r="I45" s="57">
        <f>I21+I40</f>
        <v>131213333.34</v>
      </c>
      <c r="J45" s="57">
        <f>J21+J40</f>
        <v>13121333.34</v>
      </c>
      <c r="K45" s="57">
        <f>K21+K40</f>
        <v>58968946.390000001</v>
      </c>
      <c r="L45" s="57">
        <f>L21+L40</f>
        <v>59123053.609999999</v>
      </c>
      <c r="M45" s="57">
        <f>M21+M40</f>
        <v>0</v>
      </c>
      <c r="N45" s="58">
        <f>IF(I45=0,0,M45/I45)</f>
        <v>0</v>
      </c>
      <c r="O45" s="57">
        <f>O21+O40</f>
        <v>131213333.34</v>
      </c>
      <c r="P45" s="59" t="s">
        <v>35</v>
      </c>
      <c r="Q45" s="57">
        <f>Q21+Q40</f>
        <v>0</v>
      </c>
      <c r="R45" s="57">
        <f>R21+R40</f>
        <v>131213333.34</v>
      </c>
      <c r="S45" s="58">
        <f>IF(I45=0,0,Q45/I45)</f>
        <v>0</v>
      </c>
      <c r="T45" s="60"/>
    </row>
    <row r="46" spans="1:20" ht="144.75" customHeight="1" x14ac:dyDescent="0.3">
      <c r="A46" s="24">
        <v>3</v>
      </c>
      <c r="B46" s="25" t="s">
        <v>77</v>
      </c>
      <c r="C46" s="61" t="s">
        <v>78</v>
      </c>
      <c r="D46" s="25" t="s">
        <v>79</v>
      </c>
      <c r="E46" s="63" t="s">
        <v>80</v>
      </c>
      <c r="F46" s="29"/>
      <c r="G46" s="26" t="s">
        <v>33</v>
      </c>
      <c r="H46" s="30" t="s">
        <v>81</v>
      </c>
      <c r="I46" s="31">
        <f>SUM(J46:L46)</f>
        <v>139995840.72</v>
      </c>
      <c r="J46" s="31">
        <v>6999792.04</v>
      </c>
      <c r="K46" s="31">
        <v>48849448.68</v>
      </c>
      <c r="L46" s="31">
        <v>84146600</v>
      </c>
      <c r="M46" s="31">
        <f>M47</f>
        <v>103974333.96000001</v>
      </c>
      <c r="N46" s="32">
        <f>IF(I46=0,0,M46/I46)</f>
        <v>0.74269587885796451</v>
      </c>
      <c r="O46" s="31">
        <f>I46-M46</f>
        <v>36021506.75999999</v>
      </c>
      <c r="P46" s="31" t="s">
        <v>35</v>
      </c>
      <c r="Q46" s="31">
        <f>Q47</f>
        <v>0</v>
      </c>
      <c r="R46" s="31">
        <f>I46-Q46</f>
        <v>139995840.72</v>
      </c>
      <c r="S46" s="33">
        <f>IF(I46=0,0,Q46/I46)</f>
        <v>0</v>
      </c>
      <c r="T46" s="87"/>
    </row>
    <row r="47" spans="1:20" ht="357.75" hidden="1" customHeight="1" x14ac:dyDescent="0.3">
      <c r="A47" s="24"/>
      <c r="B47" s="25"/>
      <c r="C47" s="61"/>
      <c r="D47" s="25"/>
      <c r="E47" s="63"/>
      <c r="F47" s="29"/>
      <c r="G47" s="26"/>
      <c r="H47" s="38" t="s">
        <v>82</v>
      </c>
      <c r="I47" s="39" t="s">
        <v>35</v>
      </c>
      <c r="J47" s="39" t="s">
        <v>35</v>
      </c>
      <c r="K47" s="39" t="s">
        <v>35</v>
      </c>
      <c r="L47" s="39" t="s">
        <v>35</v>
      </c>
      <c r="M47" s="31">
        <f>SUM(M48:M50)</f>
        <v>103974333.96000001</v>
      </c>
      <c r="N47" s="41" t="s">
        <v>35</v>
      </c>
      <c r="O47" s="39" t="s">
        <v>35</v>
      </c>
      <c r="P47" s="39" t="s">
        <v>83</v>
      </c>
      <c r="Q47" s="31">
        <f>SUM(Q48:Q50)</f>
        <v>0</v>
      </c>
      <c r="R47" s="40">
        <f>M47-Q47</f>
        <v>103974333.96000001</v>
      </c>
      <c r="S47" s="42">
        <f>IF(M47=0,0,Q47/M47)</f>
        <v>0</v>
      </c>
      <c r="T47" s="88" t="s">
        <v>84</v>
      </c>
    </row>
    <row r="48" spans="1:20" ht="47.25" hidden="1" outlineLevel="1" x14ac:dyDescent="0.3">
      <c r="A48" s="24"/>
      <c r="B48" s="25"/>
      <c r="C48" s="89"/>
      <c r="D48" s="25"/>
      <c r="E48" s="63"/>
      <c r="F48" s="29"/>
      <c r="G48" s="26"/>
      <c r="H48" s="83" t="s">
        <v>85</v>
      </c>
      <c r="I48" s="39" t="s">
        <v>35</v>
      </c>
      <c r="J48" s="39" t="s">
        <v>35</v>
      </c>
      <c r="K48" s="39" t="s">
        <v>35</v>
      </c>
      <c r="L48" s="39" t="s">
        <v>35</v>
      </c>
      <c r="M48" s="40">
        <v>75944696.700000003</v>
      </c>
      <c r="N48" s="41" t="s">
        <v>35</v>
      </c>
      <c r="O48" s="39" t="s">
        <v>35</v>
      </c>
      <c r="P48" s="39"/>
      <c r="Q48" s="40">
        <v>0</v>
      </c>
      <c r="R48" s="40">
        <f>M48-Q48</f>
        <v>75944696.700000003</v>
      </c>
      <c r="S48" s="42">
        <f>IF(M48=0,0,Q48/M48)</f>
        <v>0</v>
      </c>
      <c r="T48" s="84"/>
    </row>
    <row r="49" spans="1:20" ht="63" hidden="1" outlineLevel="1" x14ac:dyDescent="0.3">
      <c r="A49" s="24"/>
      <c r="B49" s="25"/>
      <c r="C49" s="89"/>
      <c r="D49" s="25"/>
      <c r="E49" s="63"/>
      <c r="F49" s="29"/>
      <c r="G49" s="26"/>
      <c r="H49" s="83" t="s">
        <v>86</v>
      </c>
      <c r="I49" s="39" t="s">
        <v>35</v>
      </c>
      <c r="J49" s="39" t="s">
        <v>35</v>
      </c>
      <c r="K49" s="39" t="s">
        <v>35</v>
      </c>
      <c r="L49" s="39" t="s">
        <v>35</v>
      </c>
      <c r="M49" s="40">
        <v>27229637.260000002</v>
      </c>
      <c r="N49" s="41" t="s">
        <v>35</v>
      </c>
      <c r="O49" s="39" t="s">
        <v>35</v>
      </c>
      <c r="P49" s="39"/>
      <c r="Q49" s="40">
        <v>0</v>
      </c>
      <c r="R49" s="40">
        <f>M49-Q49</f>
        <v>27229637.260000002</v>
      </c>
      <c r="S49" s="42">
        <f>IF(M49=0,0,Q49/M49)</f>
        <v>0</v>
      </c>
      <c r="T49" s="84"/>
    </row>
    <row r="50" spans="1:20" ht="47.25" hidden="1" outlineLevel="1" x14ac:dyDescent="0.3">
      <c r="A50" s="24"/>
      <c r="B50" s="25"/>
      <c r="C50" s="89"/>
      <c r="D50" s="25"/>
      <c r="E50" s="63"/>
      <c r="F50" s="29"/>
      <c r="G50" s="26"/>
      <c r="H50" s="83" t="s">
        <v>87</v>
      </c>
      <c r="I50" s="39" t="s">
        <v>35</v>
      </c>
      <c r="J50" s="39" t="s">
        <v>35</v>
      </c>
      <c r="K50" s="39" t="s">
        <v>35</v>
      </c>
      <c r="L50" s="39" t="s">
        <v>35</v>
      </c>
      <c r="M50" s="40">
        <v>800000</v>
      </c>
      <c r="N50" s="41" t="s">
        <v>35</v>
      </c>
      <c r="O50" s="39" t="s">
        <v>35</v>
      </c>
      <c r="P50" s="39"/>
      <c r="Q50" s="40">
        <v>0</v>
      </c>
      <c r="R50" s="40">
        <f>M50-Q50</f>
        <v>800000</v>
      </c>
      <c r="S50" s="42">
        <f>IF(M50=0,0,Q50/M50)</f>
        <v>0</v>
      </c>
      <c r="T50" s="84"/>
    </row>
    <row r="51" spans="1:20" collapsed="1" x14ac:dyDescent="0.3">
      <c r="A51" s="24"/>
      <c r="B51" s="56" t="s">
        <v>55</v>
      </c>
      <c r="C51" s="56"/>
      <c r="D51" s="56"/>
      <c r="E51" s="56"/>
      <c r="F51" s="56"/>
      <c r="G51" s="56"/>
      <c r="H51" s="56"/>
      <c r="I51" s="57">
        <f>I46</f>
        <v>139995840.72</v>
      </c>
      <c r="J51" s="57">
        <f t="shared" ref="J51:Q51" si="6">J46</f>
        <v>6999792.04</v>
      </c>
      <c r="K51" s="57">
        <f t="shared" si="6"/>
        <v>48849448.68</v>
      </c>
      <c r="L51" s="57">
        <f t="shared" si="6"/>
        <v>84146600</v>
      </c>
      <c r="M51" s="57">
        <f t="shared" si="6"/>
        <v>103974333.96000001</v>
      </c>
      <c r="N51" s="58">
        <f>IF(I51=0,0,M51/I51)</f>
        <v>0.74269587885796451</v>
      </c>
      <c r="O51" s="57">
        <f t="shared" si="6"/>
        <v>36021506.75999999</v>
      </c>
      <c r="P51" s="59" t="s">
        <v>35</v>
      </c>
      <c r="Q51" s="57">
        <f t="shared" si="6"/>
        <v>0</v>
      </c>
      <c r="R51" s="57">
        <f>R46</f>
        <v>139995840.72</v>
      </c>
      <c r="S51" s="58">
        <f>IF(I51=0,0,Q51/I51)</f>
        <v>0</v>
      </c>
      <c r="T51" s="60"/>
    </row>
    <row r="52" spans="1:20" ht="68.25" customHeight="1" x14ac:dyDescent="0.3">
      <c r="A52" s="24">
        <v>4</v>
      </c>
      <c r="B52" s="25" t="s">
        <v>88</v>
      </c>
      <c r="C52" s="61" t="s">
        <v>78</v>
      </c>
      <c r="D52" s="25" t="s">
        <v>89</v>
      </c>
      <c r="E52" s="63" t="s">
        <v>90</v>
      </c>
      <c r="F52" s="29" t="s">
        <v>91</v>
      </c>
      <c r="G52" s="26" t="s">
        <v>33</v>
      </c>
      <c r="H52" s="30" t="s">
        <v>92</v>
      </c>
      <c r="I52" s="31">
        <f>SUM(J52:L52)</f>
        <v>556112618.23000002</v>
      </c>
      <c r="J52" s="31">
        <v>190729417.06</v>
      </c>
      <c r="K52" s="31">
        <v>165768589.03</v>
      </c>
      <c r="L52" s="31">
        <v>199614612.13999999</v>
      </c>
      <c r="M52" s="31">
        <f>M53</f>
        <v>3472200</v>
      </c>
      <c r="N52" s="32">
        <f>IF(I52=0,0,M52/I52)</f>
        <v>6.2436993626423147E-3</v>
      </c>
      <c r="O52" s="31">
        <f>I52-M52</f>
        <v>552640418.23000002</v>
      </c>
      <c r="P52" s="31" t="s">
        <v>35</v>
      </c>
      <c r="Q52" s="31">
        <f>Q53+Q54</f>
        <v>0</v>
      </c>
      <c r="R52" s="31">
        <f>I52-Q52</f>
        <v>556112618.23000002</v>
      </c>
      <c r="S52" s="33">
        <f>IF(I52=0,0,Q52/I52)</f>
        <v>0</v>
      </c>
      <c r="T52" s="87"/>
    </row>
    <row r="53" spans="1:20" ht="108" hidden="1" customHeight="1" outlineLevel="1" x14ac:dyDescent="0.3">
      <c r="A53" s="24"/>
      <c r="B53" s="25"/>
      <c r="C53" s="61"/>
      <c r="D53" s="25"/>
      <c r="E53" s="63"/>
      <c r="F53" s="29"/>
      <c r="G53" s="26"/>
      <c r="H53" s="72" t="s">
        <v>93</v>
      </c>
      <c r="I53" s="39" t="s">
        <v>35</v>
      </c>
      <c r="J53" s="39" t="s">
        <v>35</v>
      </c>
      <c r="K53" s="39" t="s">
        <v>35</v>
      </c>
      <c r="L53" s="39" t="s">
        <v>35</v>
      </c>
      <c r="M53" s="31">
        <v>3472200</v>
      </c>
      <c r="N53" s="41" t="s">
        <v>35</v>
      </c>
      <c r="O53" s="39" t="s">
        <v>35</v>
      </c>
      <c r="P53" s="39" t="s">
        <v>94</v>
      </c>
      <c r="Q53" s="31">
        <f>SUM(Q54:Q55)</f>
        <v>0</v>
      </c>
      <c r="R53" s="40">
        <f>M53-Q53</f>
        <v>3472200</v>
      </c>
      <c r="S53" s="42">
        <f>IF(M53=0,0,Q53/M53)</f>
        <v>0</v>
      </c>
      <c r="T53" s="90" t="s">
        <v>95</v>
      </c>
    </row>
    <row r="54" spans="1:20" ht="53.25" customHeight="1" collapsed="1" x14ac:dyDescent="0.3">
      <c r="A54" s="24"/>
      <c r="B54" s="25"/>
      <c r="C54" s="61"/>
      <c r="D54" s="25"/>
      <c r="E54" s="63"/>
      <c r="F54" s="29"/>
      <c r="G54" s="26"/>
      <c r="H54" s="30" t="s">
        <v>96</v>
      </c>
      <c r="I54" s="31">
        <f>SUM(J54:L54)</f>
        <v>103552823.86</v>
      </c>
      <c r="J54" s="31">
        <v>28100758.210000001</v>
      </c>
      <c r="K54" s="31">
        <v>34231410.969999999</v>
      </c>
      <c r="L54" s="31">
        <v>41220654.68</v>
      </c>
      <c r="M54" s="31">
        <f>M55</f>
        <v>103552823.86</v>
      </c>
      <c r="N54" s="32">
        <f>IF(I54=0,0,M54/I54)</f>
        <v>1</v>
      </c>
      <c r="O54" s="31">
        <f>I54-M54</f>
        <v>0</v>
      </c>
      <c r="P54" s="31"/>
      <c r="Q54" s="31">
        <v>0</v>
      </c>
      <c r="R54" s="31">
        <f>I54-Q54</f>
        <v>103552823.86</v>
      </c>
      <c r="S54" s="33">
        <f>IF(I54=0,0,Q54/I54)</f>
        <v>0</v>
      </c>
      <c r="T54" s="91"/>
    </row>
    <row r="55" spans="1:20" ht="58.5" hidden="1" customHeight="1" outlineLevel="1" x14ac:dyDescent="0.3">
      <c r="A55" s="24"/>
      <c r="B55" s="25"/>
      <c r="C55" s="61"/>
      <c r="D55" s="25"/>
      <c r="E55" s="63"/>
      <c r="F55" s="29"/>
      <c r="G55" s="26"/>
      <c r="H55" s="38" t="s">
        <v>97</v>
      </c>
      <c r="I55" s="39" t="s">
        <v>35</v>
      </c>
      <c r="J55" s="39" t="s">
        <v>35</v>
      </c>
      <c r="K55" s="39" t="s">
        <v>35</v>
      </c>
      <c r="L55" s="39" t="s">
        <v>35</v>
      </c>
      <c r="M55" s="40">
        <f>I54</f>
        <v>103552823.86</v>
      </c>
      <c r="N55" s="41" t="s">
        <v>35</v>
      </c>
      <c r="O55" s="39" t="s">
        <v>35</v>
      </c>
      <c r="P55" s="39" t="s">
        <v>98</v>
      </c>
      <c r="Q55" s="40">
        <v>0</v>
      </c>
      <c r="R55" s="40">
        <f>M55-Q55</f>
        <v>103552823.86</v>
      </c>
      <c r="S55" s="42">
        <f>IF(M55=0,0,Q55/M55)</f>
        <v>0</v>
      </c>
      <c r="T55" s="92"/>
    </row>
    <row r="56" spans="1:20" collapsed="1" x14ac:dyDescent="0.3">
      <c r="A56" s="24"/>
      <c r="B56" s="56" t="s">
        <v>55</v>
      </c>
      <c r="C56" s="56"/>
      <c r="D56" s="56"/>
      <c r="E56" s="56"/>
      <c r="F56" s="56"/>
      <c r="G56" s="56"/>
      <c r="H56" s="56"/>
      <c r="I56" s="57">
        <f>I54+I52</f>
        <v>659665442.09000003</v>
      </c>
      <c r="J56" s="57">
        <f t="shared" ref="J56:R56" si="7">J54+J52</f>
        <v>218830175.27000001</v>
      </c>
      <c r="K56" s="57">
        <f t="shared" si="7"/>
        <v>200000000</v>
      </c>
      <c r="L56" s="57">
        <f t="shared" si="7"/>
        <v>240835266.81999999</v>
      </c>
      <c r="M56" s="57">
        <f t="shared" si="7"/>
        <v>107025023.86</v>
      </c>
      <c r="N56" s="58">
        <f>IF(I56=0,0,M56/I56)</f>
        <v>0.16224136817128929</v>
      </c>
      <c r="O56" s="57">
        <f t="shared" si="7"/>
        <v>552640418.23000002</v>
      </c>
      <c r="P56" s="59" t="s">
        <v>35</v>
      </c>
      <c r="Q56" s="57">
        <f t="shared" si="7"/>
        <v>0</v>
      </c>
      <c r="R56" s="57">
        <f t="shared" si="7"/>
        <v>659665442.09000003</v>
      </c>
      <c r="S56" s="58">
        <f>IF(I56=0,0,Q56/I56)</f>
        <v>0</v>
      </c>
      <c r="T56" s="60"/>
    </row>
    <row r="57" spans="1:20" x14ac:dyDescent="0.3">
      <c r="A57" s="93" t="s">
        <v>99</v>
      </c>
      <c r="B57" s="93"/>
      <c r="C57" s="93"/>
      <c r="D57" s="93"/>
      <c r="E57" s="93"/>
      <c r="F57" s="93"/>
      <c r="G57" s="93"/>
      <c r="H57" s="93"/>
      <c r="I57" s="94">
        <f>I51+I45+I20+I56</f>
        <v>1364207949.48</v>
      </c>
      <c r="J57" s="94">
        <f>J51+J45+J20+J56</f>
        <v>282284633.98000002</v>
      </c>
      <c r="K57" s="94">
        <f>K51+K45+K20+K56</f>
        <v>697818395.06999993</v>
      </c>
      <c r="L57" s="94">
        <f>L51+L45+L20+L56</f>
        <v>384104920.43000001</v>
      </c>
      <c r="M57" s="94">
        <f>M51+M45+M20+M56</f>
        <v>624177839</v>
      </c>
      <c r="N57" s="95">
        <f>IF(I57=0,0,M57/I57)</f>
        <v>0.45753863202301387</v>
      </c>
      <c r="O57" s="94">
        <f>O51+O45+O20+O56</f>
        <v>740030110.48000002</v>
      </c>
      <c r="P57" s="96"/>
      <c r="Q57" s="94">
        <f>Q51+Q45+Q20+Q56</f>
        <v>0</v>
      </c>
      <c r="R57" s="94">
        <f>R51+R45+R20+R56</f>
        <v>1364207949.48</v>
      </c>
      <c r="S57" s="97">
        <f>IF(I57=0,0,Q57/I57)</f>
        <v>0</v>
      </c>
      <c r="T57" s="98"/>
    </row>
    <row r="58" spans="1:20" ht="71.25" customHeight="1" x14ac:dyDescent="0.3">
      <c r="A58" s="99">
        <v>5</v>
      </c>
      <c r="B58" s="25" t="s">
        <v>100</v>
      </c>
      <c r="C58" s="25" t="s">
        <v>101</v>
      </c>
      <c r="D58" s="25" t="s">
        <v>102</v>
      </c>
      <c r="E58" s="100" t="s">
        <v>103</v>
      </c>
      <c r="F58" s="29" t="s">
        <v>104</v>
      </c>
      <c r="G58" s="29" t="s">
        <v>105</v>
      </c>
      <c r="H58" s="30" t="s">
        <v>106</v>
      </c>
      <c r="I58" s="31">
        <f>SUM(J58:L58)</f>
        <v>112705921.27</v>
      </c>
      <c r="J58" s="31">
        <v>2254118.44</v>
      </c>
      <c r="K58" s="31">
        <v>32031022.829999998</v>
      </c>
      <c r="L58" s="31">
        <v>78420780</v>
      </c>
      <c r="M58" s="31">
        <f>SUM(M59:M61)</f>
        <v>2090960.06</v>
      </c>
      <c r="N58" s="32">
        <f>IF(I58=0,0,M58/I58)</f>
        <v>1.8552353207697624E-2</v>
      </c>
      <c r="O58" s="31">
        <f>I58-M58</f>
        <v>110614961.20999999</v>
      </c>
      <c r="P58" s="31"/>
      <c r="Q58" s="31">
        <v>25510204.079999998</v>
      </c>
      <c r="R58" s="31">
        <f>I58-Q58</f>
        <v>87195717.189999998</v>
      </c>
      <c r="S58" s="33">
        <f>IF(I58=0,0,Q58/I58)</f>
        <v>0.22634306869190457</v>
      </c>
      <c r="T58" s="101"/>
    </row>
    <row r="59" spans="1:20" ht="59.25" hidden="1" customHeight="1" x14ac:dyDescent="0.3">
      <c r="A59" s="99"/>
      <c r="B59" s="25"/>
      <c r="C59" s="25"/>
      <c r="D59" s="25"/>
      <c r="E59" s="100"/>
      <c r="F59" s="29"/>
      <c r="G59" s="29"/>
      <c r="H59" s="72" t="s">
        <v>107</v>
      </c>
      <c r="I59" s="39" t="s">
        <v>35</v>
      </c>
      <c r="J59" s="39" t="s">
        <v>35</v>
      </c>
      <c r="K59" s="39" t="s">
        <v>35</v>
      </c>
      <c r="L59" s="39" t="s">
        <v>35</v>
      </c>
      <c r="M59" s="102">
        <f>1511718.89</f>
        <v>1511718.89</v>
      </c>
      <c r="N59" s="41" t="s">
        <v>35</v>
      </c>
      <c r="O59" s="39" t="s">
        <v>35</v>
      </c>
      <c r="P59" s="103">
        <v>46053</v>
      </c>
      <c r="Q59" s="39" t="s">
        <v>35</v>
      </c>
      <c r="R59" s="104" t="s">
        <v>35</v>
      </c>
      <c r="S59" s="33" t="e">
        <f t="shared" ref="S59:S61" si="8">IF(I59=0,0,Q59/I59)</f>
        <v>#VALUE!</v>
      </c>
      <c r="T59" s="105" t="s">
        <v>108</v>
      </c>
    </row>
    <row r="60" spans="1:20" ht="86.25" hidden="1" customHeight="1" x14ac:dyDescent="0.3">
      <c r="A60" s="99"/>
      <c r="B60" s="25"/>
      <c r="C60" s="25"/>
      <c r="D60" s="25"/>
      <c r="E60" s="100"/>
      <c r="F60" s="29"/>
      <c r="G60" s="29"/>
      <c r="H60" s="72" t="s">
        <v>109</v>
      </c>
      <c r="I60" s="39" t="s">
        <v>35</v>
      </c>
      <c r="J60" s="39" t="s">
        <v>35</v>
      </c>
      <c r="K60" s="39" t="s">
        <v>35</v>
      </c>
      <c r="L60" s="39" t="s">
        <v>35</v>
      </c>
      <c r="M60" s="102">
        <f>579241.17</f>
        <v>579241.17000000004</v>
      </c>
      <c r="N60" s="41" t="s">
        <v>35</v>
      </c>
      <c r="O60" s="39" t="s">
        <v>35</v>
      </c>
      <c r="P60" s="39"/>
      <c r="Q60" s="39" t="s">
        <v>35</v>
      </c>
      <c r="R60" s="104" t="s">
        <v>35</v>
      </c>
      <c r="S60" s="33" t="e">
        <f t="shared" si="8"/>
        <v>#VALUE!</v>
      </c>
      <c r="T60" s="106"/>
    </row>
    <row r="61" spans="1:20" ht="59.25" hidden="1" customHeight="1" x14ac:dyDescent="0.3">
      <c r="A61" s="99"/>
      <c r="B61" s="25"/>
      <c r="C61" s="25"/>
      <c r="D61" s="25"/>
      <c r="E61" s="100"/>
      <c r="F61" s="29"/>
      <c r="G61" s="29"/>
      <c r="H61" s="72" t="s">
        <v>110</v>
      </c>
      <c r="I61" s="39" t="s">
        <v>35</v>
      </c>
      <c r="J61" s="39" t="s">
        <v>35</v>
      </c>
      <c r="K61" s="39" t="s">
        <v>35</v>
      </c>
      <c r="L61" s="39" t="s">
        <v>35</v>
      </c>
      <c r="M61" s="102">
        <v>0</v>
      </c>
      <c r="N61" s="41" t="s">
        <v>35</v>
      </c>
      <c r="O61" s="39" t="s">
        <v>35</v>
      </c>
      <c r="P61" s="103">
        <v>46053</v>
      </c>
      <c r="Q61" s="39" t="s">
        <v>35</v>
      </c>
      <c r="R61" s="104" t="s">
        <v>35</v>
      </c>
      <c r="S61" s="33" t="e">
        <f t="shared" si="8"/>
        <v>#VALUE!</v>
      </c>
      <c r="T61" s="106"/>
    </row>
    <row r="62" spans="1:20" ht="68.25" customHeight="1" x14ac:dyDescent="0.3">
      <c r="A62" s="99"/>
      <c r="B62" s="25"/>
      <c r="C62" s="25"/>
      <c r="D62" s="25"/>
      <c r="E62" s="100"/>
      <c r="F62" s="29" t="s">
        <v>111</v>
      </c>
      <c r="G62" s="29"/>
      <c r="H62" s="30" t="s">
        <v>106</v>
      </c>
      <c r="I62" s="31">
        <f>SUM(J62:L62)</f>
        <v>10352976.5</v>
      </c>
      <c r="J62" s="31">
        <v>207059.56</v>
      </c>
      <c r="K62" s="31">
        <v>10145916.939999999</v>
      </c>
      <c r="L62" s="31">
        <v>0</v>
      </c>
      <c r="M62" s="31">
        <f>SUM(M63:M65)</f>
        <v>98516.900000000009</v>
      </c>
      <c r="N62" s="32">
        <f>IF(I62=0,0,M62/I62)</f>
        <v>9.515804464542154E-3</v>
      </c>
      <c r="O62" s="31">
        <f>I62-M62</f>
        <v>10254459.6</v>
      </c>
      <c r="P62" s="31"/>
      <c r="Q62" s="31">
        <v>0</v>
      </c>
      <c r="R62" s="31">
        <f>I62-Q62</f>
        <v>10352976.5</v>
      </c>
      <c r="S62" s="33">
        <f>IF(I62=0,0,Q62/I62)</f>
        <v>0</v>
      </c>
      <c r="T62" s="106"/>
    </row>
    <row r="63" spans="1:20" ht="59.25" hidden="1" customHeight="1" x14ac:dyDescent="0.3">
      <c r="A63" s="99"/>
      <c r="B63" s="25"/>
      <c r="C63" s="25"/>
      <c r="D63" s="25"/>
      <c r="E63" s="100"/>
      <c r="F63" s="29"/>
      <c r="G63" s="29"/>
      <c r="H63" s="38" t="s">
        <v>107</v>
      </c>
      <c r="I63" s="39" t="s">
        <v>35</v>
      </c>
      <c r="J63" s="39" t="s">
        <v>35</v>
      </c>
      <c r="K63" s="39" t="s">
        <v>35</v>
      </c>
      <c r="L63" s="39" t="s">
        <v>35</v>
      </c>
      <c r="M63" s="102">
        <v>23529.13</v>
      </c>
      <c r="N63" s="41" t="s">
        <v>35</v>
      </c>
      <c r="O63" s="39" t="s">
        <v>35</v>
      </c>
      <c r="P63" s="103">
        <v>46053</v>
      </c>
      <c r="Q63" s="39" t="s">
        <v>35</v>
      </c>
      <c r="R63" s="104" t="s">
        <v>35</v>
      </c>
      <c r="S63" s="41" t="s">
        <v>35</v>
      </c>
      <c r="T63" s="106"/>
    </row>
    <row r="64" spans="1:20" ht="38.25" hidden="1" customHeight="1" x14ac:dyDescent="0.3">
      <c r="A64" s="99"/>
      <c r="B64" s="25"/>
      <c r="C64" s="25"/>
      <c r="D64" s="25"/>
      <c r="E64" s="100"/>
      <c r="F64" s="29"/>
      <c r="G64" s="29"/>
      <c r="H64" s="38" t="s">
        <v>109</v>
      </c>
      <c r="I64" s="39" t="s">
        <v>35</v>
      </c>
      <c r="J64" s="39" t="s">
        <v>35</v>
      </c>
      <c r="K64" s="39" t="s">
        <v>35</v>
      </c>
      <c r="L64" s="39" t="s">
        <v>35</v>
      </c>
      <c r="M64" s="102">
        <v>74987.77</v>
      </c>
      <c r="N64" s="41" t="s">
        <v>35</v>
      </c>
      <c r="O64" s="39" t="s">
        <v>35</v>
      </c>
      <c r="P64" s="39"/>
      <c r="Q64" s="39" t="s">
        <v>35</v>
      </c>
      <c r="R64" s="104" t="s">
        <v>35</v>
      </c>
      <c r="S64" s="41" t="s">
        <v>35</v>
      </c>
      <c r="T64" s="106"/>
    </row>
    <row r="65" spans="1:21" ht="36" hidden="1" customHeight="1" x14ac:dyDescent="0.3">
      <c r="A65" s="99"/>
      <c r="B65" s="25"/>
      <c r="C65" s="25"/>
      <c r="D65" s="25"/>
      <c r="E65" s="100"/>
      <c r="F65" s="29"/>
      <c r="G65" s="29"/>
      <c r="H65" s="38" t="s">
        <v>110</v>
      </c>
      <c r="I65" s="39" t="s">
        <v>35</v>
      </c>
      <c r="J65" s="39" t="s">
        <v>35</v>
      </c>
      <c r="K65" s="39" t="s">
        <v>35</v>
      </c>
      <c r="L65" s="39" t="s">
        <v>35</v>
      </c>
      <c r="M65" s="102">
        <v>0</v>
      </c>
      <c r="N65" s="41" t="s">
        <v>35</v>
      </c>
      <c r="O65" s="39" t="s">
        <v>35</v>
      </c>
      <c r="P65" s="103">
        <v>46053</v>
      </c>
      <c r="Q65" s="39" t="s">
        <v>35</v>
      </c>
      <c r="R65" s="104" t="s">
        <v>35</v>
      </c>
      <c r="S65" s="41" t="s">
        <v>35</v>
      </c>
      <c r="T65" s="107"/>
    </row>
    <row r="66" spans="1:21" x14ac:dyDescent="0.3">
      <c r="A66" s="99"/>
      <c r="B66" s="56" t="s">
        <v>55</v>
      </c>
      <c r="C66" s="56"/>
      <c r="D66" s="56"/>
      <c r="E66" s="56"/>
      <c r="F66" s="56"/>
      <c r="G66" s="56"/>
      <c r="H66" s="56"/>
      <c r="I66" s="57">
        <f>I58+I62</f>
        <v>123058897.77</v>
      </c>
      <c r="J66" s="57">
        <f>J58+J62</f>
        <v>2461178</v>
      </c>
      <c r="K66" s="57">
        <f>K58+K62</f>
        <v>42176939.769999996</v>
      </c>
      <c r="L66" s="57">
        <f>L58+L62</f>
        <v>78420780</v>
      </c>
      <c r="M66" s="57">
        <f>M58+M62</f>
        <v>2189476.96</v>
      </c>
      <c r="N66" s="58">
        <f>IF(I66=0,0,M66/I66)</f>
        <v>1.779210605390099E-2</v>
      </c>
      <c r="O66" s="57">
        <f>O58+O62</f>
        <v>120869420.80999999</v>
      </c>
      <c r="P66" s="59"/>
      <c r="Q66" s="57">
        <f>Q58+Q62</f>
        <v>25510204.079999998</v>
      </c>
      <c r="R66" s="57">
        <f>R58+R62</f>
        <v>97548693.689999998</v>
      </c>
      <c r="S66" s="58">
        <f t="shared" ref="S66:S71" si="9">IF(I66=0,0,Q66/I66)</f>
        <v>0.20730076851231982</v>
      </c>
      <c r="T66" s="101"/>
    </row>
    <row r="67" spans="1:21" s="112" customFormat="1" ht="63.75" customHeight="1" x14ac:dyDescent="0.3">
      <c r="A67" s="99">
        <v>6</v>
      </c>
      <c r="B67" s="25" t="s">
        <v>112</v>
      </c>
      <c r="C67" s="25" t="s">
        <v>101</v>
      </c>
      <c r="D67" s="25" t="s">
        <v>113</v>
      </c>
      <c r="E67" s="108" t="s">
        <v>114</v>
      </c>
      <c r="F67" s="109"/>
      <c r="G67" s="110" t="s">
        <v>105</v>
      </c>
      <c r="H67" s="30" t="s">
        <v>106</v>
      </c>
      <c r="I67" s="31">
        <f>SUM(J67:L67)</f>
        <v>14045556</v>
      </c>
      <c r="J67" s="31">
        <v>0</v>
      </c>
      <c r="K67" s="31">
        <v>702277.85</v>
      </c>
      <c r="L67" s="31">
        <v>13343278.15</v>
      </c>
      <c r="M67" s="31">
        <f>I67</f>
        <v>14045556</v>
      </c>
      <c r="N67" s="41" t="s">
        <v>35</v>
      </c>
      <c r="O67" s="39">
        <f>I67-M67</f>
        <v>0</v>
      </c>
      <c r="P67" s="39" t="s">
        <v>115</v>
      </c>
      <c r="Q67" s="31">
        <v>2345800</v>
      </c>
      <c r="R67" s="31">
        <f>I67-Q67</f>
        <v>11699756</v>
      </c>
      <c r="S67" s="33">
        <f t="shared" si="9"/>
        <v>0.16701368034131223</v>
      </c>
      <c r="T67" s="111" t="s">
        <v>116</v>
      </c>
      <c r="U67" s="2"/>
    </row>
    <row r="68" spans="1:21" s="112" customFormat="1" ht="84" customHeight="1" x14ac:dyDescent="0.3">
      <c r="A68" s="99"/>
      <c r="B68" s="113"/>
      <c r="C68" s="113"/>
      <c r="D68" s="113"/>
      <c r="E68" s="114" t="s">
        <v>117</v>
      </c>
      <c r="F68" s="109"/>
      <c r="G68" s="110"/>
      <c r="H68" s="30" t="s">
        <v>106</v>
      </c>
      <c r="I68" s="31">
        <f>SUM(J68:L68)</f>
        <v>5077700</v>
      </c>
      <c r="J68" s="31">
        <v>0</v>
      </c>
      <c r="K68" s="31">
        <v>0</v>
      </c>
      <c r="L68" s="31">
        <v>5077700</v>
      </c>
      <c r="M68" s="31">
        <f t="shared" ref="M68:M70" si="10">I68</f>
        <v>5077700</v>
      </c>
      <c r="N68" s="41" t="s">
        <v>35</v>
      </c>
      <c r="O68" s="39">
        <f t="shared" ref="O68:O70" si="11">I68-M68</f>
        <v>0</v>
      </c>
      <c r="P68" s="39" t="s">
        <v>115</v>
      </c>
      <c r="Q68" s="31">
        <v>851000</v>
      </c>
      <c r="R68" s="31">
        <f t="shared" ref="R68:R70" si="12">I68-Q68</f>
        <v>4226700</v>
      </c>
      <c r="S68" s="33">
        <f t="shared" si="9"/>
        <v>0.16759556492112571</v>
      </c>
      <c r="T68" s="115"/>
      <c r="U68" s="2"/>
    </row>
    <row r="69" spans="1:21" s="112" customFormat="1" ht="39.75" customHeight="1" x14ac:dyDescent="0.3">
      <c r="A69" s="99"/>
      <c r="B69" s="113"/>
      <c r="C69" s="113"/>
      <c r="D69" s="113"/>
      <c r="E69" s="37" t="s">
        <v>118</v>
      </c>
      <c r="F69" s="116"/>
      <c r="G69" s="110"/>
      <c r="H69" s="30" t="s">
        <v>119</v>
      </c>
      <c r="I69" s="31">
        <f>SUM(J69:L69)</f>
        <v>1350000</v>
      </c>
      <c r="J69" s="31">
        <v>0</v>
      </c>
      <c r="K69" s="31">
        <v>0</v>
      </c>
      <c r="L69" s="31">
        <v>1350000</v>
      </c>
      <c r="M69" s="31">
        <f t="shared" si="10"/>
        <v>1350000</v>
      </c>
      <c r="N69" s="41" t="s">
        <v>35</v>
      </c>
      <c r="O69" s="39">
        <f t="shared" si="11"/>
        <v>0</v>
      </c>
      <c r="P69" s="39" t="s">
        <v>115</v>
      </c>
      <c r="Q69" s="31">
        <v>200000</v>
      </c>
      <c r="R69" s="31">
        <f t="shared" si="12"/>
        <v>1150000</v>
      </c>
      <c r="S69" s="33">
        <f t="shared" si="9"/>
        <v>0.14814814814814814</v>
      </c>
      <c r="T69" s="115"/>
      <c r="U69" s="2"/>
    </row>
    <row r="70" spans="1:21" s="112" customFormat="1" ht="39.75" customHeight="1" x14ac:dyDescent="0.3">
      <c r="A70" s="99"/>
      <c r="B70" s="113"/>
      <c r="C70" s="113"/>
      <c r="D70" s="113"/>
      <c r="E70" s="117"/>
      <c r="F70" s="116"/>
      <c r="G70" s="110"/>
      <c r="H70" s="30" t="s">
        <v>106</v>
      </c>
      <c r="I70" s="31">
        <f>SUM(J70:L70)</f>
        <v>186499500</v>
      </c>
      <c r="J70" s="31">
        <v>0</v>
      </c>
      <c r="K70" s="31">
        <v>0</v>
      </c>
      <c r="L70" s="31">
        <v>186499500</v>
      </c>
      <c r="M70" s="31">
        <f t="shared" si="10"/>
        <v>186499500</v>
      </c>
      <c r="N70" s="41" t="s">
        <v>35</v>
      </c>
      <c r="O70" s="39">
        <f t="shared" si="11"/>
        <v>0</v>
      </c>
      <c r="P70" s="39" t="s">
        <v>115</v>
      </c>
      <c r="Q70" s="31">
        <v>21520400</v>
      </c>
      <c r="R70" s="31">
        <f t="shared" si="12"/>
        <v>164979100</v>
      </c>
      <c r="S70" s="33">
        <f t="shared" si="9"/>
        <v>0.11539119407826831</v>
      </c>
      <c r="T70" s="118"/>
      <c r="U70" s="2"/>
    </row>
    <row r="71" spans="1:21" ht="18.75" customHeight="1" x14ac:dyDescent="0.3">
      <c r="A71" s="99"/>
      <c r="B71" s="56" t="s">
        <v>55</v>
      </c>
      <c r="C71" s="56"/>
      <c r="D71" s="56"/>
      <c r="E71" s="56"/>
      <c r="F71" s="56"/>
      <c r="G71" s="56"/>
      <c r="H71" s="56"/>
      <c r="I71" s="57">
        <f>I67+I68+I69+I70</f>
        <v>206972756</v>
      </c>
      <c r="J71" s="57">
        <f>J67+J68+J69+J70</f>
        <v>0</v>
      </c>
      <c r="K71" s="57">
        <f>K67+K68+K69+K70</f>
        <v>702277.85</v>
      </c>
      <c r="L71" s="57">
        <f>L67+L68+L69+L70</f>
        <v>206270478.15000001</v>
      </c>
      <c r="M71" s="57">
        <f>M67+M68+M69+M70</f>
        <v>206972756</v>
      </c>
      <c r="N71" s="58">
        <f>IF(I71=0,0,M71/I71)</f>
        <v>1</v>
      </c>
      <c r="O71" s="57">
        <f>O67+O68+O69+O70</f>
        <v>0</v>
      </c>
      <c r="P71" s="59" t="s">
        <v>35</v>
      </c>
      <c r="Q71" s="57">
        <f>Q67+Q68+Q69+Q70</f>
        <v>24917200</v>
      </c>
      <c r="R71" s="57">
        <f>R67+R68+R69+R70</f>
        <v>182055556</v>
      </c>
      <c r="S71" s="58">
        <f t="shared" si="9"/>
        <v>0.12038879165333238</v>
      </c>
      <c r="T71" s="119"/>
    </row>
    <row r="72" spans="1:21" s="112" customFormat="1" ht="219.75" customHeight="1" x14ac:dyDescent="0.3">
      <c r="A72" s="24">
        <v>7</v>
      </c>
      <c r="B72" s="109" t="s">
        <v>120</v>
      </c>
      <c r="C72" s="120" t="s">
        <v>101</v>
      </c>
      <c r="D72" s="109" t="s">
        <v>121</v>
      </c>
      <c r="E72" s="121" t="s">
        <v>121</v>
      </c>
      <c r="F72" s="122"/>
      <c r="G72" s="122"/>
      <c r="H72" s="30" t="s">
        <v>106</v>
      </c>
      <c r="I72" s="31">
        <f>SUM(J72:L72)-100</f>
        <v>2467365</v>
      </c>
      <c r="J72" s="31">
        <v>246746.5</v>
      </c>
      <c r="K72" s="31">
        <v>111035.94</v>
      </c>
      <c r="L72" s="31">
        <v>2109682.56</v>
      </c>
      <c r="M72" s="123"/>
      <c r="N72" s="124"/>
      <c r="O72" s="123"/>
      <c r="P72" s="31"/>
      <c r="Q72" s="31">
        <v>2467465</v>
      </c>
      <c r="R72" s="31">
        <f t="shared" ref="R72" si="13">I72-Q72</f>
        <v>-100</v>
      </c>
      <c r="S72" s="33">
        <f>IF(I72=0,0,Q72/I73)</f>
        <v>1.0000405290664331</v>
      </c>
      <c r="T72" s="125"/>
      <c r="U72" s="2"/>
    </row>
    <row r="73" spans="1:21" ht="18.75" customHeight="1" x14ac:dyDescent="0.3">
      <c r="A73" s="24"/>
      <c r="B73" s="56" t="s">
        <v>55</v>
      </c>
      <c r="C73" s="56"/>
      <c r="D73" s="56"/>
      <c r="E73" s="56"/>
      <c r="F73" s="56"/>
      <c r="G73" s="56"/>
      <c r="H73" s="56"/>
      <c r="I73" s="57">
        <f>I72</f>
        <v>2467365</v>
      </c>
      <c r="J73" s="57">
        <f>J72</f>
        <v>246746.5</v>
      </c>
      <c r="K73" s="57">
        <f>K72</f>
        <v>111035.94</v>
      </c>
      <c r="L73" s="57">
        <f>L72</f>
        <v>2109682.56</v>
      </c>
      <c r="M73" s="57">
        <f>M69+M70+M71+M72</f>
        <v>394822256</v>
      </c>
      <c r="N73" s="58">
        <f>IF(I73=0,0,M73/I73)</f>
        <v>160.01777442737495</v>
      </c>
      <c r="O73" s="57">
        <f>O69+O70+O71+O72</f>
        <v>0</v>
      </c>
      <c r="P73" s="59" t="s">
        <v>35</v>
      </c>
      <c r="Q73" s="57">
        <f>Q72</f>
        <v>2467465</v>
      </c>
      <c r="R73" s="57">
        <f>R72</f>
        <v>-100</v>
      </c>
      <c r="S73" s="58">
        <f>IF(I73=0,0,Q73/I73)</f>
        <v>1.0000405290664331</v>
      </c>
      <c r="T73" s="119"/>
    </row>
    <row r="74" spans="1:21" x14ac:dyDescent="0.3">
      <c r="A74" s="93" t="s">
        <v>122</v>
      </c>
      <c r="B74" s="93"/>
      <c r="C74" s="93"/>
      <c r="D74" s="93"/>
      <c r="E74" s="93"/>
      <c r="F74" s="93"/>
      <c r="G74" s="93"/>
      <c r="H74" s="93"/>
      <c r="I74" s="94">
        <f>I66+I71+I73+100</f>
        <v>332499118.76999998</v>
      </c>
      <c r="J74" s="94">
        <f>J66+J71+J73</f>
        <v>2707924.5</v>
      </c>
      <c r="K74" s="94">
        <f>K66+K71+K73</f>
        <v>42990253.559999995</v>
      </c>
      <c r="L74" s="94">
        <f>L66+L71+L73</f>
        <v>286800940.70999998</v>
      </c>
      <c r="M74" s="94">
        <f t="shared" ref="M74:R74" si="14">M66+M71+M73</f>
        <v>603984488.96000004</v>
      </c>
      <c r="N74" s="94">
        <f t="shared" si="14"/>
        <v>161.03556653342883</v>
      </c>
      <c r="O74" s="94">
        <f t="shared" si="14"/>
        <v>120869420.80999999</v>
      </c>
      <c r="P74" s="94" t="e">
        <f t="shared" si="14"/>
        <v>#VALUE!</v>
      </c>
      <c r="Q74" s="94">
        <f>Q66+Q71+Q73</f>
        <v>52894869.079999998</v>
      </c>
      <c r="R74" s="94">
        <f t="shared" si="14"/>
        <v>279604149.69</v>
      </c>
      <c r="S74" s="97">
        <f>IF(I74=0,0,Q74/I74)</f>
        <v>0.15908273464203984</v>
      </c>
      <c r="T74" s="98"/>
    </row>
    <row r="75" spans="1:21" s="112" customFormat="1" ht="113.25" customHeight="1" x14ac:dyDescent="0.3">
      <c r="A75" s="24">
        <v>8</v>
      </c>
      <c r="B75" s="25" t="s">
        <v>123</v>
      </c>
      <c r="C75" s="25" t="s">
        <v>124</v>
      </c>
      <c r="D75" s="25" t="s">
        <v>125</v>
      </c>
      <c r="E75" s="126" t="s">
        <v>126</v>
      </c>
      <c r="F75" s="116" t="s">
        <v>104</v>
      </c>
      <c r="G75" s="116" t="s">
        <v>105</v>
      </c>
      <c r="H75" s="30" t="s">
        <v>127</v>
      </c>
      <c r="I75" s="31">
        <f>SUM(J75:L75)</f>
        <v>8708589.4800000004</v>
      </c>
      <c r="J75" s="31">
        <v>414694.74</v>
      </c>
      <c r="K75" s="31">
        <v>414694.74</v>
      </c>
      <c r="L75" s="31">
        <v>7879200</v>
      </c>
      <c r="M75" s="31">
        <f>SUM(M76:M76)</f>
        <v>0</v>
      </c>
      <c r="N75" s="32">
        <f>IF(I75=0,0,M75/I75)</f>
        <v>0</v>
      </c>
      <c r="O75" s="31">
        <f>I75-M75</f>
        <v>8708589.4800000004</v>
      </c>
      <c r="P75" s="31"/>
      <c r="Q75" s="31">
        <v>0</v>
      </c>
      <c r="R75" s="31">
        <f>I75-Q75</f>
        <v>8708589.4800000004</v>
      </c>
      <c r="S75" s="33">
        <f>IF(I75=0,0,Q75/I75)</f>
        <v>0</v>
      </c>
      <c r="T75" s="127" t="s">
        <v>128</v>
      </c>
      <c r="U75" s="2"/>
    </row>
    <row r="76" spans="1:21" s="112" customFormat="1" ht="85.5" hidden="1" customHeight="1" x14ac:dyDescent="0.3">
      <c r="A76" s="24"/>
      <c r="B76" s="25"/>
      <c r="C76" s="25"/>
      <c r="D76" s="25"/>
      <c r="E76" s="126"/>
      <c r="F76" s="116"/>
      <c r="G76" s="116"/>
      <c r="H76" s="72" t="s">
        <v>129</v>
      </c>
      <c r="I76" s="31">
        <f t="shared" ref="I76:I77" si="15">SUM(J76:L76)</f>
        <v>0</v>
      </c>
      <c r="J76" s="39" t="s">
        <v>35</v>
      </c>
      <c r="K76" s="39" t="s">
        <v>35</v>
      </c>
      <c r="L76" s="39" t="s">
        <v>35</v>
      </c>
      <c r="M76" s="102">
        <v>0</v>
      </c>
      <c r="N76" s="41" t="s">
        <v>35</v>
      </c>
      <c r="O76" s="39" t="s">
        <v>35</v>
      </c>
      <c r="P76" s="103">
        <v>46077</v>
      </c>
      <c r="Q76" s="39" t="s">
        <v>35</v>
      </c>
      <c r="R76" s="104" t="s">
        <v>35</v>
      </c>
      <c r="S76" s="42">
        <f t="shared" ref="S76" si="16">IF(I76=0,0,Q76/I77)</f>
        <v>0</v>
      </c>
      <c r="T76" s="128"/>
      <c r="U76" s="2"/>
    </row>
    <row r="77" spans="1:21" s="112" customFormat="1" ht="68.25" customHeight="1" x14ac:dyDescent="0.3">
      <c r="A77" s="24"/>
      <c r="B77" s="25"/>
      <c r="C77" s="25"/>
      <c r="D77" s="25"/>
      <c r="E77" s="126" t="s">
        <v>130</v>
      </c>
      <c r="F77" s="116" t="s">
        <v>111</v>
      </c>
      <c r="G77" s="116"/>
      <c r="H77" s="30" t="s">
        <v>127</v>
      </c>
      <c r="I77" s="31">
        <f t="shared" si="15"/>
        <v>1520002.1</v>
      </c>
      <c r="J77" s="31">
        <v>72381.05</v>
      </c>
      <c r="K77" s="31">
        <v>72381.05</v>
      </c>
      <c r="L77" s="31">
        <v>1375240</v>
      </c>
      <c r="M77" s="31">
        <f>SUM(M78:M78)</f>
        <v>0</v>
      </c>
      <c r="N77" s="32">
        <f>IF(I77=0,0,M77/I77)</f>
        <v>0</v>
      </c>
      <c r="O77" s="31">
        <f>I77-M77</f>
        <v>1520002.1</v>
      </c>
      <c r="P77" s="31"/>
      <c r="Q77" s="31">
        <v>0</v>
      </c>
      <c r="R77" s="31">
        <f>I77-Q77</f>
        <v>1520002.1</v>
      </c>
      <c r="S77" s="33">
        <f>IF(I77=0,0,Q77/I77)</f>
        <v>0</v>
      </c>
      <c r="T77" s="127" t="s">
        <v>131</v>
      </c>
      <c r="U77" s="2"/>
    </row>
    <row r="78" spans="1:21" s="112" customFormat="1" ht="61.5" hidden="1" customHeight="1" x14ac:dyDescent="0.3">
      <c r="A78" s="24"/>
      <c r="B78" s="25"/>
      <c r="C78" s="25"/>
      <c r="D78" s="25"/>
      <c r="E78" s="126"/>
      <c r="F78" s="116"/>
      <c r="G78" s="116"/>
      <c r="H78" s="72" t="s">
        <v>129</v>
      </c>
      <c r="I78" s="39" t="s">
        <v>35</v>
      </c>
      <c r="J78" s="39" t="s">
        <v>35</v>
      </c>
      <c r="K78" s="39" t="s">
        <v>35</v>
      </c>
      <c r="L78" s="39" t="s">
        <v>35</v>
      </c>
      <c r="M78" s="102">
        <v>0</v>
      </c>
      <c r="N78" s="41" t="s">
        <v>35</v>
      </c>
      <c r="O78" s="39" t="s">
        <v>35</v>
      </c>
      <c r="P78" s="103">
        <v>46077</v>
      </c>
      <c r="Q78" s="39" t="s">
        <v>35</v>
      </c>
      <c r="R78" s="104" t="s">
        <v>35</v>
      </c>
      <c r="S78" s="41" t="s">
        <v>35</v>
      </c>
      <c r="T78" s="128"/>
      <c r="U78" s="2"/>
    </row>
    <row r="79" spans="1:21" x14ac:dyDescent="0.3">
      <c r="A79" s="24"/>
      <c r="B79" s="56" t="s">
        <v>55</v>
      </c>
      <c r="C79" s="56"/>
      <c r="D79" s="56"/>
      <c r="E79" s="56"/>
      <c r="F79" s="56"/>
      <c r="G79" s="56"/>
      <c r="H79" s="56"/>
      <c r="I79" s="57">
        <f>I75+I77</f>
        <v>10228591.58</v>
      </c>
      <c r="J79" s="57">
        <f t="shared" ref="J79:R79" si="17">J75+J77</f>
        <v>487075.79</v>
      </c>
      <c r="K79" s="57">
        <f t="shared" si="17"/>
        <v>487075.79</v>
      </c>
      <c r="L79" s="57">
        <f t="shared" si="17"/>
        <v>9254440</v>
      </c>
      <c r="M79" s="57">
        <f t="shared" si="17"/>
        <v>0</v>
      </c>
      <c r="N79" s="57">
        <f t="shared" si="17"/>
        <v>0</v>
      </c>
      <c r="O79" s="57">
        <f t="shared" si="17"/>
        <v>10228591.58</v>
      </c>
      <c r="P79" s="57">
        <f t="shared" si="17"/>
        <v>0</v>
      </c>
      <c r="Q79" s="57">
        <f t="shared" si="17"/>
        <v>0</v>
      </c>
      <c r="R79" s="57">
        <f t="shared" si="17"/>
        <v>10228591.58</v>
      </c>
      <c r="S79" s="129">
        <f>IF(I79=0,0,Q79/I79)</f>
        <v>0</v>
      </c>
      <c r="T79" s="101"/>
    </row>
    <row r="80" spans="1:21" x14ac:dyDescent="0.3">
      <c r="A80" s="93" t="s">
        <v>132</v>
      </c>
      <c r="B80" s="93"/>
      <c r="C80" s="93"/>
      <c r="D80" s="93"/>
      <c r="E80" s="93"/>
      <c r="F80" s="93"/>
      <c r="G80" s="93"/>
      <c r="H80" s="93"/>
      <c r="I80" s="94">
        <f>I79</f>
        <v>10228591.58</v>
      </c>
      <c r="J80" s="94">
        <f t="shared" ref="J80:R80" si="18">J79</f>
        <v>487075.79</v>
      </c>
      <c r="K80" s="94">
        <f t="shared" si="18"/>
        <v>487075.79</v>
      </c>
      <c r="L80" s="94">
        <f t="shared" si="18"/>
        <v>9254440</v>
      </c>
      <c r="M80" s="94">
        <f t="shared" si="18"/>
        <v>0</v>
      </c>
      <c r="N80" s="94">
        <f t="shared" si="18"/>
        <v>0</v>
      </c>
      <c r="O80" s="94">
        <f t="shared" si="18"/>
        <v>10228591.58</v>
      </c>
      <c r="P80" s="94">
        <f t="shared" si="18"/>
        <v>0</v>
      </c>
      <c r="Q80" s="94">
        <f t="shared" si="18"/>
        <v>0</v>
      </c>
      <c r="R80" s="94">
        <f t="shared" si="18"/>
        <v>10228591.58</v>
      </c>
      <c r="S80" s="97">
        <f>IF(I80=0,0,Q80/I80)</f>
        <v>0</v>
      </c>
      <c r="T80" s="98"/>
    </row>
    <row r="81" spans="1:19" ht="21.75" customHeight="1" x14ac:dyDescent="0.3">
      <c r="A81" s="130" t="s">
        <v>133</v>
      </c>
      <c r="B81" s="130"/>
      <c r="C81" s="130"/>
      <c r="D81" s="130"/>
      <c r="E81" s="130"/>
      <c r="F81" s="130"/>
      <c r="G81" s="130"/>
      <c r="H81" s="130"/>
      <c r="I81" s="131">
        <f>I57+I74+I80-100</f>
        <v>1706935559.8299999</v>
      </c>
      <c r="J81" s="131">
        <f t="shared" ref="J81:R81" si="19">J57+J74+J80</f>
        <v>285479634.27000004</v>
      </c>
      <c r="K81" s="131">
        <f t="shared" si="19"/>
        <v>741295724.41999984</v>
      </c>
      <c r="L81" s="131">
        <f t="shared" si="19"/>
        <v>680160301.13999999</v>
      </c>
      <c r="M81" s="131">
        <f t="shared" si="19"/>
        <v>1228162327.96</v>
      </c>
      <c r="N81" s="131">
        <f t="shared" si="19"/>
        <v>161.49310516545185</v>
      </c>
      <c r="O81" s="131">
        <f t="shared" si="19"/>
        <v>871128122.87</v>
      </c>
      <c r="P81" s="131" t="e">
        <f t="shared" si="19"/>
        <v>#VALUE!</v>
      </c>
      <c r="Q81" s="131">
        <f t="shared" si="19"/>
        <v>52894869.079999998</v>
      </c>
      <c r="R81" s="131">
        <f t="shared" si="19"/>
        <v>1654040690.75</v>
      </c>
      <c r="S81" s="132">
        <f>IF(I81=0,0,Q81/I81)</f>
        <v>3.0988205017691468E-2</v>
      </c>
    </row>
    <row r="82" spans="1:19" x14ac:dyDescent="0.3">
      <c r="M82" s="2"/>
      <c r="N82" s="2"/>
    </row>
    <row r="83" spans="1:19" x14ac:dyDescent="0.3">
      <c r="M83" s="2"/>
      <c r="N83" s="2"/>
    </row>
    <row r="84" spans="1:19" x14ac:dyDescent="0.3">
      <c r="I84" s="133"/>
      <c r="J84" s="133"/>
      <c r="K84" s="133"/>
      <c r="L84" s="133"/>
      <c r="N84" s="133"/>
      <c r="O84" s="133"/>
      <c r="P84" s="133"/>
      <c r="Q84" s="133"/>
      <c r="S84" s="133"/>
    </row>
    <row r="85" spans="1:19" x14ac:dyDescent="0.3">
      <c r="I85" s="133"/>
      <c r="J85" s="133"/>
      <c r="K85" s="133"/>
      <c r="L85" s="133"/>
      <c r="O85" s="135"/>
      <c r="P85" s="135"/>
    </row>
    <row r="86" spans="1:19" x14ac:dyDescent="0.3">
      <c r="I86" s="136"/>
      <c r="J86" s="136"/>
      <c r="K86" s="136"/>
      <c r="L86" s="136"/>
      <c r="M86" s="136"/>
      <c r="N86" s="136"/>
      <c r="O86" s="136"/>
      <c r="P86" s="136"/>
      <c r="Q86" s="136"/>
    </row>
    <row r="87" spans="1:19" x14ac:dyDescent="0.3">
      <c r="I87" s="133"/>
      <c r="J87" s="133"/>
      <c r="K87" s="133"/>
      <c r="L87" s="133"/>
    </row>
    <row r="89" spans="1:19" x14ac:dyDescent="0.3">
      <c r="I89" s="137"/>
      <c r="J89" s="137"/>
      <c r="K89" s="137"/>
      <c r="L89" s="137"/>
    </row>
    <row r="91" spans="1:19" x14ac:dyDescent="0.3"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8"/>
    </row>
    <row r="92" spans="1:19" x14ac:dyDescent="0.3"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</row>
    <row r="93" spans="1:19" x14ac:dyDescent="0.3">
      <c r="I93" s="140"/>
      <c r="J93" s="140"/>
      <c r="K93" s="140"/>
      <c r="L93" s="140"/>
    </row>
    <row r="94" spans="1:19" x14ac:dyDescent="0.3">
      <c r="I94" s="141"/>
      <c r="J94" s="141"/>
      <c r="K94" s="141"/>
      <c r="L94" s="141"/>
      <c r="R94" s="142"/>
    </row>
  </sheetData>
  <sheetProtection password="EEE7" sheet="1" objects="1" scenarios="1"/>
  <mergeCells count="92">
    <mergeCell ref="B79:H79"/>
    <mergeCell ref="A80:H80"/>
    <mergeCell ref="A81:H81"/>
    <mergeCell ref="F75:F76"/>
    <mergeCell ref="G75:G78"/>
    <mergeCell ref="T75:T76"/>
    <mergeCell ref="E77:E78"/>
    <mergeCell ref="F77:F78"/>
    <mergeCell ref="T77:T78"/>
    <mergeCell ref="F69:F70"/>
    <mergeCell ref="B71:H71"/>
    <mergeCell ref="A72:A73"/>
    <mergeCell ref="B73:H73"/>
    <mergeCell ref="A74:H74"/>
    <mergeCell ref="A75:A79"/>
    <mergeCell ref="B75:B78"/>
    <mergeCell ref="C75:C78"/>
    <mergeCell ref="D75:D78"/>
    <mergeCell ref="E75:E76"/>
    <mergeCell ref="T59:T65"/>
    <mergeCell ref="F62:F65"/>
    <mergeCell ref="B66:H66"/>
    <mergeCell ref="A67:A71"/>
    <mergeCell ref="B67:B70"/>
    <mergeCell ref="C67:C70"/>
    <mergeCell ref="D67:D70"/>
    <mergeCell ref="G67:G70"/>
    <mergeCell ref="T67:T70"/>
    <mergeCell ref="E69:E70"/>
    <mergeCell ref="T53:T55"/>
    <mergeCell ref="B56:H56"/>
    <mergeCell ref="A57:H57"/>
    <mergeCell ref="A58:A66"/>
    <mergeCell ref="B58:B65"/>
    <mergeCell ref="C58:C65"/>
    <mergeCell ref="D58:D65"/>
    <mergeCell ref="E58:E65"/>
    <mergeCell ref="F58:F61"/>
    <mergeCell ref="G58:G65"/>
    <mergeCell ref="G46:G50"/>
    <mergeCell ref="B51:H51"/>
    <mergeCell ref="A52:A56"/>
    <mergeCell ref="B52:B55"/>
    <mergeCell ref="C52:C55"/>
    <mergeCell ref="D52:D55"/>
    <mergeCell ref="E52:E55"/>
    <mergeCell ref="F52:F55"/>
    <mergeCell ref="G52:G55"/>
    <mergeCell ref="T23:T34"/>
    <mergeCell ref="T36:T38"/>
    <mergeCell ref="T40:T42"/>
    <mergeCell ref="B45:H45"/>
    <mergeCell ref="A46:A51"/>
    <mergeCell ref="B46:B50"/>
    <mergeCell ref="C46:C47"/>
    <mergeCell ref="D46:D50"/>
    <mergeCell ref="E46:E50"/>
    <mergeCell ref="F46:F50"/>
    <mergeCell ref="B20:H20"/>
    <mergeCell ref="A21:A45"/>
    <mergeCell ref="B21:B44"/>
    <mergeCell ref="C21:C44"/>
    <mergeCell ref="D21:D44"/>
    <mergeCell ref="E21:E43"/>
    <mergeCell ref="F21:F44"/>
    <mergeCell ref="G21:G44"/>
    <mergeCell ref="T3:T4"/>
    <mergeCell ref="A6:A11"/>
    <mergeCell ref="B6:B19"/>
    <mergeCell ref="C6:C19"/>
    <mergeCell ref="D6:D19"/>
    <mergeCell ref="E6:E19"/>
    <mergeCell ref="F6:F19"/>
    <mergeCell ref="G6:G19"/>
    <mergeCell ref="A12:A17"/>
    <mergeCell ref="A18:A20"/>
    <mergeCell ref="M3:N3"/>
    <mergeCell ref="O3:O4"/>
    <mergeCell ref="P3:P4"/>
    <mergeCell ref="Q3:Q4"/>
    <mergeCell ref="R3:R4"/>
    <mergeCell ref="S3:S4"/>
    <mergeCell ref="A1:T1"/>
    <mergeCell ref="A3:A4"/>
    <mergeCell ref="B3:B4"/>
    <mergeCell ref="C3:C4"/>
    <mergeCell ref="D3:D4"/>
    <mergeCell ref="E3:E4"/>
    <mergeCell ref="F3:G3"/>
    <mergeCell ref="H3:H4"/>
    <mergeCell ref="I3:I4"/>
    <mergeCell ref="J3:L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3" fitToHeight="0" orientation="landscape" r:id="rId1"/>
  <rowBreaks count="1" manualBreakCount="1">
    <brk id="6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01.03. (на сайт)</vt:lpstr>
      <vt:lpstr>'01.03. (на сайт)'!Заголовки_для_печати</vt:lpstr>
      <vt:lpstr>'01.03. (на сайт)'!Область_печати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2026-03-05T12:33:01Z</dcterms:created>
  <dcterms:modified xsi:type="dcterms:W3CDTF">2026-03-05T12:34:47Z</dcterms:modified>
</cp:coreProperties>
</file>